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bjorn\Downloads\"/>
    </mc:Choice>
  </mc:AlternateContent>
  <xr:revisionPtr revIDLastSave="0" documentId="13_ncr:1_{7E317B12-E0C4-499B-A133-6EF56D68E2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ltater" sheetId="1" r:id="rId1"/>
    <sheet name="Data" sheetId="2" r:id="rId2"/>
  </sheets>
  <definedNames>
    <definedName name="_xlnm._FilterDatabase" localSheetId="0" hidden="1">Resultater!$A$2:$X$2</definedName>
    <definedName name="Klassenumre" localSheetId="0">Data!$A$2:$A$45</definedName>
    <definedName name="_xlnm.Print_Area" localSheetId="0">Resultater!$A$1:$U$143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6" i="1" l="1"/>
  <c r="N106" i="1"/>
  <c r="P106" i="1" s="1"/>
  <c r="G106" i="1"/>
  <c r="H106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" i="2"/>
  <c r="N134" i="1"/>
  <c r="P134" i="1" s="1"/>
  <c r="N122" i="1"/>
  <c r="P122" i="1" s="1"/>
  <c r="N15" i="1"/>
  <c r="P15" i="1" s="1"/>
  <c r="G15" i="1"/>
  <c r="H15" i="1"/>
  <c r="I15" i="1"/>
  <c r="G122" i="1"/>
  <c r="H122" i="1"/>
  <c r="I122" i="1"/>
  <c r="G134" i="1"/>
  <c r="H134" i="1"/>
  <c r="I134" i="1"/>
  <c r="N102" i="1"/>
  <c r="P102" i="1" s="1"/>
  <c r="I102" i="1"/>
  <c r="H102" i="1"/>
  <c r="G102" i="1"/>
  <c r="N108" i="1"/>
  <c r="P108" i="1" s="1"/>
  <c r="H108" i="1"/>
  <c r="I108" i="1"/>
  <c r="G108" i="1"/>
  <c r="G125" i="1"/>
  <c r="H125" i="1"/>
  <c r="I125" i="1"/>
  <c r="N125" i="1"/>
  <c r="P125" i="1" s="1"/>
  <c r="N85" i="1"/>
  <c r="P85" i="1" s="1"/>
  <c r="N13" i="1"/>
  <c r="P13" i="1" s="1"/>
  <c r="N88" i="1"/>
  <c r="P88" i="1" s="1"/>
  <c r="N20" i="1"/>
  <c r="P20" i="1" s="1"/>
  <c r="N48" i="1"/>
  <c r="P48" i="1" s="1"/>
  <c r="I48" i="1"/>
  <c r="H48" i="1"/>
  <c r="G48" i="1"/>
  <c r="I20" i="1"/>
  <c r="H20" i="1"/>
  <c r="G20" i="1"/>
  <c r="I88" i="1"/>
  <c r="H88" i="1"/>
  <c r="G88" i="1"/>
  <c r="I13" i="1"/>
  <c r="H13" i="1"/>
  <c r="G13" i="1"/>
  <c r="I85" i="1"/>
  <c r="H85" i="1"/>
  <c r="G85" i="1"/>
  <c r="N18" i="1"/>
  <c r="P18" i="1" s="1"/>
  <c r="N92" i="1"/>
  <c r="P92" i="1" s="1"/>
  <c r="I18" i="1"/>
  <c r="H18" i="1"/>
  <c r="G18" i="1"/>
  <c r="I92" i="1"/>
  <c r="H92" i="1"/>
  <c r="G92" i="1"/>
  <c r="N130" i="1"/>
  <c r="P130" i="1" s="1"/>
  <c r="N126" i="1"/>
  <c r="P126" i="1" s="1"/>
  <c r="N138" i="1"/>
  <c r="P138" i="1" s="1"/>
  <c r="N129" i="1"/>
  <c r="P129" i="1" s="1"/>
  <c r="G129" i="1"/>
  <c r="H129" i="1"/>
  <c r="I129" i="1"/>
  <c r="G138" i="1"/>
  <c r="H138" i="1"/>
  <c r="I138" i="1"/>
  <c r="G126" i="1"/>
  <c r="H126" i="1"/>
  <c r="I126" i="1"/>
  <c r="G130" i="1"/>
  <c r="H130" i="1"/>
  <c r="I130" i="1"/>
  <c r="N26" i="1"/>
  <c r="P26" i="1" s="1"/>
  <c r="I26" i="1"/>
  <c r="H52" i="1"/>
  <c r="H114" i="1"/>
  <c r="G52" i="1"/>
  <c r="I52" i="1"/>
  <c r="N131" i="1"/>
  <c r="P131" i="1" s="1"/>
  <c r="I112" i="1"/>
  <c r="I76" i="1"/>
  <c r="I94" i="1"/>
  <c r="I135" i="1"/>
  <c r="I10" i="1"/>
  <c r="I27" i="1"/>
  <c r="I70" i="1"/>
  <c r="I68" i="1"/>
  <c r="I128" i="1"/>
  <c r="I57" i="1"/>
  <c r="I29" i="1"/>
  <c r="I111" i="1"/>
  <c r="I47" i="1"/>
  <c r="I31" i="1"/>
  <c r="I9" i="1"/>
  <c r="I23" i="1"/>
  <c r="H76" i="1"/>
  <c r="H94" i="1"/>
  <c r="H135" i="1"/>
  <c r="H10" i="1"/>
  <c r="H27" i="1"/>
  <c r="H70" i="1"/>
  <c r="H68" i="1"/>
  <c r="G76" i="1"/>
  <c r="G94" i="1"/>
  <c r="G135" i="1"/>
  <c r="G10" i="1"/>
  <c r="G27" i="1"/>
  <c r="G70" i="1"/>
  <c r="G68" i="1"/>
  <c r="N42" i="1"/>
  <c r="P42" i="1" s="1"/>
  <c r="N83" i="1"/>
  <c r="P83" i="1" s="1"/>
  <c r="N99" i="1"/>
  <c r="P99" i="1" s="1"/>
  <c r="N115" i="1"/>
  <c r="P115" i="1" s="1"/>
  <c r="N107" i="1"/>
  <c r="P107" i="1" s="1"/>
  <c r="N62" i="1"/>
  <c r="P62" i="1" s="1"/>
  <c r="N98" i="1"/>
  <c r="P98" i="1" s="1"/>
  <c r="N3" i="1"/>
  <c r="P3" i="1" s="1"/>
  <c r="N75" i="1"/>
  <c r="P75" i="1" s="1"/>
  <c r="N76" i="1"/>
  <c r="P76" i="1" s="1"/>
  <c r="N94" i="1"/>
  <c r="P94" i="1" s="1"/>
  <c r="N135" i="1"/>
  <c r="P135" i="1" s="1"/>
  <c r="N10" i="1"/>
  <c r="P10" i="1" s="1"/>
  <c r="N27" i="1"/>
  <c r="P27" i="1" s="1"/>
  <c r="I42" i="1"/>
  <c r="I83" i="1"/>
  <c r="I99" i="1"/>
  <c r="I115" i="1"/>
  <c r="I107" i="1"/>
  <c r="I62" i="1"/>
  <c r="I98" i="1"/>
  <c r="I3" i="1"/>
  <c r="I75" i="1"/>
  <c r="H7" i="1"/>
  <c r="H42" i="1"/>
  <c r="H83" i="1"/>
  <c r="H99" i="1"/>
  <c r="H115" i="1"/>
  <c r="H107" i="1"/>
  <c r="H62" i="1"/>
  <c r="G42" i="1"/>
  <c r="G83" i="1"/>
  <c r="G99" i="1"/>
  <c r="I71" i="1"/>
  <c r="I11" i="1"/>
  <c r="I14" i="1"/>
  <c r="I89" i="1"/>
  <c r="I141" i="1"/>
  <c r="I132" i="1"/>
  <c r="I82" i="1"/>
  <c r="I79" i="1"/>
  <c r="I136" i="1"/>
  <c r="I81" i="1"/>
  <c r="I44" i="1"/>
  <c r="I12" i="1"/>
  <c r="I34" i="1"/>
  <c r="I7" i="1"/>
  <c r="I116" i="1"/>
  <c r="I66" i="1"/>
  <c r="I72" i="1"/>
  <c r="I17" i="1"/>
  <c r="I74" i="1"/>
  <c r="I55" i="1"/>
  <c r="I4" i="1"/>
  <c r="I140" i="1"/>
  <c r="I97" i="1"/>
  <c r="I28" i="1"/>
  <c r="I100" i="1"/>
  <c r="I119" i="1"/>
  <c r="I43" i="1"/>
  <c r="I49" i="1"/>
  <c r="I113" i="1"/>
  <c r="I54" i="1"/>
  <c r="I21" i="1"/>
  <c r="I38" i="1"/>
  <c r="I127" i="1"/>
  <c r="I86" i="1"/>
  <c r="I46" i="1"/>
  <c r="I16" i="1"/>
  <c r="I110" i="1"/>
  <c r="I95" i="1"/>
  <c r="I67" i="1"/>
  <c r="I124" i="1"/>
  <c r="I78" i="1"/>
  <c r="I84" i="1"/>
  <c r="I91" i="1"/>
  <c r="I69" i="1"/>
  <c r="I8" i="1"/>
  <c r="I105" i="1"/>
  <c r="I123" i="1"/>
  <c r="I137" i="1"/>
  <c r="I19" i="1"/>
  <c r="I104" i="1"/>
  <c r="I101" i="1"/>
  <c r="I5" i="1"/>
  <c r="I30" i="1"/>
  <c r="I96" i="1"/>
  <c r="I142" i="1"/>
  <c r="I64" i="1"/>
  <c r="I6" i="1"/>
  <c r="I90" i="1"/>
  <c r="I65" i="1"/>
  <c r="I77" i="1"/>
  <c r="I25" i="1"/>
  <c r="I22" i="1"/>
  <c r="I32" i="1"/>
  <c r="I36" i="1"/>
  <c r="I37" i="1"/>
  <c r="I139" i="1"/>
  <c r="I58" i="1"/>
  <c r="I35" i="1"/>
  <c r="I45" i="1"/>
  <c r="I121" i="1"/>
  <c r="I60" i="1"/>
  <c r="I53" i="1"/>
  <c r="I59" i="1"/>
  <c r="I131" i="1"/>
  <c r="I87" i="1"/>
  <c r="I114" i="1"/>
  <c r="I103" i="1"/>
  <c r="I39" i="1"/>
  <c r="I63" i="1"/>
  <c r="I133" i="1"/>
  <c r="I24" i="1"/>
  <c r="I41" i="1"/>
  <c r="I80" i="1"/>
  <c r="I73" i="1"/>
  <c r="I56" i="1"/>
  <c r="I118" i="1"/>
  <c r="I33" i="1"/>
  <c r="I61" i="1"/>
  <c r="I40" i="1"/>
  <c r="I50" i="1"/>
  <c r="I51" i="1"/>
  <c r="I93" i="1"/>
  <c r="I120" i="1"/>
  <c r="I109" i="1"/>
  <c r="I117" i="1"/>
  <c r="H21" i="1"/>
  <c r="H90" i="1"/>
  <c r="H91" i="1"/>
  <c r="H101" i="1"/>
  <c r="H49" i="1"/>
  <c r="H95" i="1"/>
  <c r="H28" i="1"/>
  <c r="H105" i="1"/>
  <c r="H112" i="1"/>
  <c r="H142" i="1"/>
  <c r="H17" i="1"/>
  <c r="H31" i="1"/>
  <c r="H43" i="1"/>
  <c r="H29" i="1"/>
  <c r="H4" i="1"/>
  <c r="H124" i="1"/>
  <c r="H131" i="1"/>
  <c r="H96" i="1"/>
  <c r="H53" i="1"/>
  <c r="H119" i="1"/>
  <c r="H36" i="1"/>
  <c r="H47" i="1"/>
  <c r="H55" i="1"/>
  <c r="H3" i="1"/>
  <c r="H65" i="1"/>
  <c r="H141" i="1"/>
  <c r="H78" i="1"/>
  <c r="H22" i="1"/>
  <c r="H75" i="1"/>
  <c r="H136" i="1"/>
  <c r="H12" i="1"/>
  <c r="H35" i="1"/>
  <c r="H98" i="1"/>
  <c r="H69" i="1"/>
  <c r="H71" i="1"/>
  <c r="H44" i="1"/>
  <c r="H104" i="1"/>
  <c r="H30" i="1"/>
  <c r="H128" i="1"/>
  <c r="H123" i="1"/>
  <c r="H16" i="1"/>
  <c r="H86" i="1"/>
  <c r="H46" i="1"/>
  <c r="H67" i="1"/>
  <c r="H87" i="1"/>
  <c r="H60" i="1"/>
  <c r="H59" i="1"/>
  <c r="H127" i="1"/>
  <c r="H54" i="1"/>
  <c r="H110" i="1"/>
  <c r="H113" i="1"/>
  <c r="H9" i="1"/>
  <c r="H117" i="1"/>
  <c r="H11" i="1"/>
  <c r="H89" i="1"/>
  <c r="H97" i="1"/>
  <c r="H77" i="1"/>
  <c r="H132" i="1"/>
  <c r="H79" i="1"/>
  <c r="H82" i="1"/>
  <c r="H140" i="1"/>
  <c r="H72" i="1"/>
  <c r="H38" i="1"/>
  <c r="H34" i="1"/>
  <c r="H6" i="1"/>
  <c r="H81" i="1"/>
  <c r="H8" i="1"/>
  <c r="H111" i="1"/>
  <c r="H137" i="1"/>
  <c r="H64" i="1"/>
  <c r="H37" i="1"/>
  <c r="H84" i="1"/>
  <c r="H14" i="1"/>
  <c r="H23" i="1"/>
  <c r="H66" i="1"/>
  <c r="H116" i="1"/>
  <c r="H5" i="1"/>
  <c r="H74" i="1"/>
  <c r="H100" i="1"/>
  <c r="H139" i="1"/>
  <c r="H25" i="1"/>
  <c r="H58" i="1"/>
  <c r="H45" i="1"/>
  <c r="H32" i="1"/>
  <c r="H121" i="1"/>
  <c r="H19" i="1"/>
  <c r="H103" i="1"/>
  <c r="H39" i="1"/>
  <c r="H63" i="1"/>
  <c r="H133" i="1"/>
  <c r="H24" i="1"/>
  <c r="H41" i="1"/>
  <c r="H80" i="1"/>
  <c r="H73" i="1"/>
  <c r="H56" i="1"/>
  <c r="H26" i="1"/>
  <c r="H118" i="1"/>
  <c r="H33" i="1"/>
  <c r="H61" i="1"/>
  <c r="H40" i="1"/>
  <c r="H50" i="1"/>
  <c r="H51" i="1"/>
  <c r="H93" i="1"/>
  <c r="H120" i="1"/>
  <c r="H109" i="1"/>
  <c r="G21" i="1"/>
  <c r="G90" i="1"/>
  <c r="G91" i="1"/>
  <c r="G101" i="1"/>
  <c r="G49" i="1"/>
  <c r="G95" i="1"/>
  <c r="G28" i="1"/>
  <c r="G105" i="1"/>
  <c r="G112" i="1"/>
  <c r="G142" i="1"/>
  <c r="G17" i="1"/>
  <c r="G31" i="1"/>
  <c r="G43" i="1"/>
  <c r="G29" i="1"/>
  <c r="G4" i="1"/>
  <c r="G124" i="1"/>
  <c r="G107" i="1"/>
  <c r="G131" i="1"/>
  <c r="G96" i="1"/>
  <c r="G53" i="1"/>
  <c r="G119" i="1"/>
  <c r="G36" i="1"/>
  <c r="G47" i="1"/>
  <c r="G55" i="1"/>
  <c r="G3" i="1"/>
  <c r="G65" i="1"/>
  <c r="G141" i="1"/>
  <c r="G78" i="1"/>
  <c r="G22" i="1"/>
  <c r="G75" i="1"/>
  <c r="G136" i="1"/>
  <c r="G12" i="1"/>
  <c r="G35" i="1"/>
  <c r="G98" i="1"/>
  <c r="G69" i="1"/>
  <c r="G71" i="1"/>
  <c r="G44" i="1"/>
  <c r="G104" i="1"/>
  <c r="G30" i="1"/>
  <c r="G128" i="1"/>
  <c r="G123" i="1"/>
  <c r="G16" i="1"/>
  <c r="G86" i="1"/>
  <c r="G46" i="1"/>
  <c r="G67" i="1"/>
  <c r="G87" i="1"/>
  <c r="G60" i="1"/>
  <c r="G59" i="1"/>
  <c r="G127" i="1"/>
  <c r="G54" i="1"/>
  <c r="G62" i="1"/>
  <c r="G110" i="1"/>
  <c r="G113" i="1"/>
  <c r="G9" i="1"/>
  <c r="G117" i="1"/>
  <c r="G11" i="1"/>
  <c r="G89" i="1"/>
  <c r="G97" i="1"/>
  <c r="G77" i="1"/>
  <c r="G132" i="1"/>
  <c r="G79" i="1"/>
  <c r="G82" i="1"/>
  <c r="G140" i="1"/>
  <c r="G72" i="1"/>
  <c r="G38" i="1"/>
  <c r="G7" i="1"/>
  <c r="G34" i="1"/>
  <c r="G6" i="1"/>
  <c r="G81" i="1"/>
  <c r="G8" i="1"/>
  <c r="G111" i="1"/>
  <c r="G137" i="1"/>
  <c r="G64" i="1"/>
  <c r="G37" i="1"/>
  <c r="G84" i="1"/>
  <c r="G115" i="1"/>
  <c r="G14" i="1"/>
  <c r="G23" i="1"/>
  <c r="G66" i="1"/>
  <c r="G116" i="1"/>
  <c r="G5" i="1"/>
  <c r="G74" i="1"/>
  <c r="G100" i="1"/>
  <c r="G139" i="1"/>
  <c r="G25" i="1"/>
  <c r="G58" i="1"/>
  <c r="G45" i="1"/>
  <c r="G32" i="1"/>
  <c r="G121" i="1"/>
  <c r="G19" i="1"/>
  <c r="G114" i="1"/>
  <c r="G103" i="1"/>
  <c r="G39" i="1"/>
  <c r="G63" i="1"/>
  <c r="G133" i="1"/>
  <c r="G24" i="1"/>
  <c r="G41" i="1"/>
  <c r="G80" i="1"/>
  <c r="G73" i="1"/>
  <c r="G56" i="1"/>
  <c r="G26" i="1"/>
  <c r="G118" i="1"/>
  <c r="G33" i="1"/>
  <c r="G61" i="1"/>
  <c r="G40" i="1"/>
  <c r="G50" i="1"/>
  <c r="G51" i="1"/>
  <c r="G93" i="1"/>
  <c r="G120" i="1"/>
  <c r="G109" i="1"/>
  <c r="N21" i="1"/>
  <c r="P21" i="1" s="1"/>
  <c r="N90" i="1"/>
  <c r="P90" i="1" s="1"/>
  <c r="N91" i="1"/>
  <c r="P91" i="1" s="1"/>
  <c r="N101" i="1"/>
  <c r="P101" i="1" s="1"/>
  <c r="N49" i="1"/>
  <c r="P49" i="1" s="1"/>
  <c r="N95" i="1"/>
  <c r="P95" i="1" s="1"/>
  <c r="N28" i="1"/>
  <c r="P28" i="1" s="1"/>
  <c r="N105" i="1"/>
  <c r="P105" i="1" s="1"/>
  <c r="N112" i="1"/>
  <c r="P112" i="1" s="1"/>
  <c r="N142" i="1"/>
  <c r="P142" i="1" s="1"/>
  <c r="N17" i="1"/>
  <c r="P17" i="1" s="1"/>
  <c r="N31" i="1"/>
  <c r="P31" i="1" s="1"/>
  <c r="N43" i="1"/>
  <c r="P43" i="1" s="1"/>
  <c r="N29" i="1"/>
  <c r="P29" i="1" s="1"/>
  <c r="N4" i="1"/>
  <c r="P4" i="1" s="1"/>
  <c r="N124" i="1"/>
  <c r="P124" i="1" s="1"/>
  <c r="N117" i="1"/>
  <c r="P117" i="1" s="1"/>
  <c r="N96" i="1"/>
  <c r="P96" i="1" s="1"/>
  <c r="N52" i="1"/>
  <c r="P52" i="1" s="1"/>
  <c r="N53" i="1"/>
  <c r="P53" i="1" s="1"/>
  <c r="N119" i="1"/>
  <c r="P119" i="1" s="1"/>
  <c r="N36" i="1"/>
  <c r="P36" i="1" s="1"/>
  <c r="N47" i="1"/>
  <c r="P47" i="1" s="1"/>
  <c r="N55" i="1"/>
  <c r="P55" i="1" s="1"/>
  <c r="N65" i="1"/>
  <c r="P65" i="1" s="1"/>
  <c r="N141" i="1"/>
  <c r="P141" i="1" s="1"/>
  <c r="N68" i="1"/>
  <c r="P68" i="1" s="1"/>
  <c r="N78" i="1"/>
  <c r="P78" i="1" s="1"/>
  <c r="N22" i="1"/>
  <c r="P22" i="1" s="1"/>
  <c r="N136" i="1"/>
  <c r="P136" i="1" s="1"/>
  <c r="N12" i="1"/>
  <c r="P12" i="1" s="1"/>
  <c r="N35" i="1"/>
  <c r="P35" i="1" s="1"/>
  <c r="N69" i="1"/>
  <c r="P69" i="1" s="1"/>
  <c r="N71" i="1"/>
  <c r="P71" i="1" s="1"/>
  <c r="N44" i="1"/>
  <c r="P44" i="1" s="1"/>
  <c r="N104" i="1"/>
  <c r="P104" i="1" s="1"/>
  <c r="N30" i="1"/>
  <c r="P30" i="1" s="1"/>
  <c r="N128" i="1"/>
  <c r="P128" i="1" s="1"/>
  <c r="N123" i="1"/>
  <c r="P123" i="1" s="1"/>
  <c r="N16" i="1"/>
  <c r="P16" i="1" s="1"/>
  <c r="N86" i="1"/>
  <c r="P86" i="1" s="1"/>
  <c r="N46" i="1"/>
  <c r="P46" i="1" s="1"/>
  <c r="N67" i="1"/>
  <c r="P67" i="1" s="1"/>
  <c r="N87" i="1"/>
  <c r="P87" i="1" s="1"/>
  <c r="N60" i="1"/>
  <c r="P60" i="1" s="1"/>
  <c r="N59" i="1"/>
  <c r="P59" i="1" s="1"/>
  <c r="N127" i="1"/>
  <c r="P127" i="1" s="1"/>
  <c r="N54" i="1"/>
  <c r="P54" i="1" s="1"/>
  <c r="N110" i="1"/>
  <c r="P110" i="1" s="1"/>
  <c r="N113" i="1"/>
  <c r="P113" i="1" s="1"/>
  <c r="N9" i="1"/>
  <c r="P9" i="1" s="1"/>
  <c r="N11" i="1"/>
  <c r="P11" i="1" s="1"/>
  <c r="N89" i="1"/>
  <c r="P89" i="1" s="1"/>
  <c r="N97" i="1"/>
  <c r="P97" i="1" s="1"/>
  <c r="N77" i="1"/>
  <c r="P77" i="1" s="1"/>
  <c r="N132" i="1"/>
  <c r="P132" i="1" s="1"/>
  <c r="N70" i="1"/>
  <c r="P70" i="1" s="1"/>
  <c r="N79" i="1"/>
  <c r="P79" i="1" s="1"/>
  <c r="N82" i="1"/>
  <c r="P82" i="1" s="1"/>
  <c r="N140" i="1"/>
  <c r="P140" i="1" s="1"/>
  <c r="N72" i="1"/>
  <c r="P72" i="1" s="1"/>
  <c r="N38" i="1"/>
  <c r="P38" i="1" s="1"/>
  <c r="N7" i="1"/>
  <c r="P7" i="1" s="1"/>
  <c r="N34" i="1"/>
  <c r="P34" i="1" s="1"/>
  <c r="N6" i="1"/>
  <c r="P6" i="1" s="1"/>
  <c r="N81" i="1"/>
  <c r="P81" i="1" s="1"/>
  <c r="N8" i="1"/>
  <c r="P8" i="1" s="1"/>
  <c r="N111" i="1"/>
  <c r="P111" i="1" s="1"/>
  <c r="N137" i="1"/>
  <c r="P137" i="1" s="1"/>
  <c r="N64" i="1"/>
  <c r="P64" i="1" s="1"/>
  <c r="N37" i="1"/>
  <c r="P37" i="1" s="1"/>
  <c r="N84" i="1"/>
  <c r="P84" i="1" s="1"/>
  <c r="N14" i="1"/>
  <c r="P14" i="1" s="1"/>
  <c r="N23" i="1"/>
  <c r="P23" i="1" s="1"/>
  <c r="N66" i="1"/>
  <c r="P66" i="1" s="1"/>
  <c r="N116" i="1"/>
  <c r="P116" i="1" s="1"/>
  <c r="N5" i="1"/>
  <c r="P5" i="1" s="1"/>
  <c r="N74" i="1"/>
  <c r="P74" i="1" s="1"/>
  <c r="N100" i="1"/>
  <c r="P100" i="1" s="1"/>
  <c r="N139" i="1"/>
  <c r="P139" i="1" s="1"/>
  <c r="N25" i="1"/>
  <c r="P25" i="1" s="1"/>
  <c r="N58" i="1"/>
  <c r="P58" i="1" s="1"/>
  <c r="N45" i="1"/>
  <c r="P45" i="1" s="1"/>
  <c r="N32" i="1"/>
  <c r="P32" i="1" s="1"/>
  <c r="N121" i="1"/>
  <c r="P121" i="1" s="1"/>
  <c r="N19" i="1"/>
  <c r="P19" i="1" s="1"/>
  <c r="N114" i="1"/>
  <c r="P114" i="1" s="1"/>
  <c r="N103" i="1"/>
  <c r="P103" i="1" s="1"/>
  <c r="N39" i="1"/>
  <c r="P39" i="1" s="1"/>
  <c r="N63" i="1"/>
  <c r="P63" i="1" s="1"/>
  <c r="N133" i="1"/>
  <c r="P133" i="1" s="1"/>
  <c r="N24" i="1"/>
  <c r="P24" i="1" s="1"/>
  <c r="N41" i="1"/>
  <c r="P41" i="1" s="1"/>
  <c r="N80" i="1"/>
  <c r="P80" i="1" s="1"/>
  <c r="N73" i="1"/>
  <c r="P73" i="1" s="1"/>
  <c r="N56" i="1"/>
  <c r="P56" i="1" s="1"/>
  <c r="N118" i="1"/>
  <c r="P118" i="1" s="1"/>
  <c r="N33" i="1"/>
  <c r="P33" i="1" s="1"/>
  <c r="N61" i="1"/>
  <c r="P61" i="1" s="1"/>
  <c r="N40" i="1"/>
  <c r="P40" i="1" s="1"/>
  <c r="N50" i="1"/>
  <c r="P50" i="1" s="1"/>
  <c r="N51" i="1"/>
  <c r="P51" i="1" s="1"/>
  <c r="N93" i="1"/>
  <c r="P93" i="1" s="1"/>
  <c r="N120" i="1"/>
  <c r="P120" i="1" s="1"/>
  <c r="N109" i="1"/>
  <c r="P109" i="1" s="1"/>
  <c r="N57" i="1"/>
  <c r="P57" i="1" s="1"/>
  <c r="H57" i="1"/>
  <c r="G57" i="1"/>
  <c r="G5" i="2" l="1"/>
  <c r="G8" i="2"/>
  <c r="G7" i="2"/>
  <c r="G6" i="2"/>
  <c r="D27" i="2"/>
  <c r="G9" i="2" l="1"/>
</calcChain>
</file>

<file path=xl/sharedStrings.xml><?xml version="1.0" encoding="utf-8"?>
<sst xmlns="http://schemas.openxmlformats.org/spreadsheetml/2006/main" count="874" uniqueCount="461">
  <si>
    <t>Poeng</t>
  </si>
  <si>
    <t>Championat</t>
  </si>
  <si>
    <t>Startnr</t>
  </si>
  <si>
    <t>Klasse</t>
  </si>
  <si>
    <t>Grp</t>
  </si>
  <si>
    <t>Fargeklasse</t>
  </si>
  <si>
    <t>Aldersgruppe</t>
  </si>
  <si>
    <t>Alder
i mnd
v/klipp</t>
  </si>
  <si>
    <t>Navn</t>
  </si>
  <si>
    <t>Født
dato</t>
  </si>
  <si>
    <t>Klipp
dato
2023</t>
  </si>
  <si>
    <t>Klipp
dato
2024</t>
  </si>
  <si>
    <t>Alder
fleece</t>
  </si>
  <si>
    <t>Ren
Vekt
(Gram)</t>
  </si>
  <si>
    <t>Ann. 
Vekt
(Gram)</t>
  </si>
  <si>
    <t>Far</t>
  </si>
  <si>
    <t>Mor</t>
  </si>
  <si>
    <t>Utstiller</t>
  </si>
  <si>
    <t>NAR ID</t>
  </si>
  <si>
    <t>Oppdretter</t>
  </si>
  <si>
    <t>ODDAN ALPAKKA DIMINUTO</t>
  </si>
  <si>
    <t>A PACA FUNS INCEPTION</t>
  </si>
  <si>
    <t>NC PEACH POPSICLE</t>
  </si>
  <si>
    <t>Oddan alpakka</t>
  </si>
  <si>
    <t>Oddan Alpakka</t>
  </si>
  <si>
    <t>SøRFLAENS MELISSA</t>
  </si>
  <si>
    <t>INCA FLAGSHIP</t>
  </si>
  <si>
    <t>NORVETIAS ANTJE ANTALYA</t>
  </si>
  <si>
    <t>Sørflaen Gård</t>
  </si>
  <si>
    <t>ODDAN ALPAKKA FIDO</t>
  </si>
  <si>
    <t>OA FELICIA</t>
  </si>
  <si>
    <t>LUNDEGåRDS SARA</t>
  </si>
  <si>
    <t>NITTEDALS SPINNER</t>
  </si>
  <si>
    <t>AMBERSUN CABARET QUEEN</t>
  </si>
  <si>
    <t>Lundegård alpakka</t>
  </si>
  <si>
    <t>BIRKELIS IBEN</t>
  </si>
  <si>
    <t>NC HORNBLOWER</t>
  </si>
  <si>
    <t>NC ISOBEL</t>
  </si>
  <si>
    <t>Birkeli gård</t>
  </si>
  <si>
    <t>GJERDSBAKK'S BESSIE</t>
  </si>
  <si>
    <t>ØYSLEBØ TEODOR</t>
  </si>
  <si>
    <t>ALPAKKAHAGEN SØRUMS MARIANNE</t>
  </si>
  <si>
    <t>Gjerdsbakk Spælsau og Alpakka</t>
  </si>
  <si>
    <t>ODDAN ALPAKKA ANGELITO</t>
  </si>
  <si>
    <t>OA ROSELINA</t>
  </si>
  <si>
    <t>NILSSTUA EMMA</t>
  </si>
  <si>
    <t>ALPAKKAHAGEN SØRUMS MARI</t>
  </si>
  <si>
    <t>Nilsstua Alpakka</t>
  </si>
  <si>
    <t>Nilsstua alpakka</t>
  </si>
  <si>
    <t>MøNNERøD ALPAKKAS CLARA</t>
  </si>
  <si>
    <t>SØRFLAENS EMILIE</t>
  </si>
  <si>
    <t>Mønnerød Alpakka</t>
  </si>
  <si>
    <t>BøLGEN MAUD</t>
  </si>
  <si>
    <t>BøLGEN ISAK</t>
  </si>
  <si>
    <t>BØLGEN MAJA</t>
  </si>
  <si>
    <t xml:space="preserve">Bølgen Alpakka </t>
  </si>
  <si>
    <t>Bølgen Alpakka</t>
  </si>
  <si>
    <t>SVENSEIDS ALMA</t>
  </si>
  <si>
    <t>MAKRIDA ALPAKKA RÅNÅS PRINSEN</t>
  </si>
  <si>
    <t>BELLE</t>
  </si>
  <si>
    <t>Svenseid Alpakka</t>
  </si>
  <si>
    <t>NILSSTUA ELLA</t>
  </si>
  <si>
    <t>RA ALVIN</t>
  </si>
  <si>
    <t>TIKOS MIRABELLE</t>
  </si>
  <si>
    <t>SøRFLAENS MORGAN</t>
  </si>
  <si>
    <t>UKJENT</t>
  </si>
  <si>
    <t>SØRFLAENS ISADORA</t>
  </si>
  <si>
    <t>ALPAKKA GAUSDAL BERGSENG DIAMOND</t>
  </si>
  <si>
    <t>ALPAKKA GAUSDAL BERGSENG GRAZIANO</t>
  </si>
  <si>
    <t>ALPAKKA GAUSDAL BERGSENG MIKKELINE</t>
  </si>
  <si>
    <t>Alpakka Gausdal</t>
  </si>
  <si>
    <t>Alpakka Gausdal Bergseng DA</t>
  </si>
  <si>
    <t>ALPAKKA GAUSDAL BERGSENG STORYTELLER</t>
  </si>
  <si>
    <t>ALPAKKA GAUSDAL BERGSENG ADRIANA</t>
  </si>
  <si>
    <t>ALPAKKA SKåBU FUEGO</t>
  </si>
  <si>
    <t>INCA FIRELIGHT</t>
  </si>
  <si>
    <t>Alpakka Skåbu</t>
  </si>
  <si>
    <t>ALPAKINOS BRANKO</t>
  </si>
  <si>
    <t>LILLE DANTE</t>
  </si>
  <si>
    <t>NC LONG TALL SALLY</t>
  </si>
  <si>
    <t>Alpakino</t>
  </si>
  <si>
    <t>Alpakino Biljana C. Fredriksen</t>
  </si>
  <si>
    <t>SVENSEIDS BJARNE</t>
  </si>
  <si>
    <t>ALFYR SAMUEL BRAVEHEART</t>
  </si>
  <si>
    <t>MARIA</t>
  </si>
  <si>
    <t>BUSNES SELJE</t>
  </si>
  <si>
    <t>LILLE ELIXIR</t>
  </si>
  <si>
    <t>LILLE DOLCE VITA</t>
  </si>
  <si>
    <t>Busnes Alpakka</t>
  </si>
  <si>
    <t>ALPAKKAHAGEN NICHOLAS Q</t>
  </si>
  <si>
    <t>SNOW DIAMOND QUEBEC</t>
  </si>
  <si>
    <t>ENGHAUGEN HEGE</t>
  </si>
  <si>
    <t>Alpakkahagen</t>
  </si>
  <si>
    <t>HEIMVIK ALPAKKAS ELLA</t>
  </si>
  <si>
    <t>LUNDEGÅRDS CARMEN</t>
  </si>
  <si>
    <t>Heimvik Alpakka</t>
  </si>
  <si>
    <t>Heimvik Alpakka v/Kristine Heimvik</t>
  </si>
  <si>
    <t>LUNDEGåRDE MORTEN</t>
  </si>
  <si>
    <t>AMBERSUN MARY</t>
  </si>
  <si>
    <t>SøRFLAENS MONSINE</t>
  </si>
  <si>
    <t>SØRFLAENS IVER</t>
  </si>
  <si>
    <t>SØRFLAENS INGEBORG</t>
  </si>
  <si>
    <t>ØYSLEBØ WILIKKE</t>
  </si>
  <si>
    <t>GILT EDGE GOLD RUSH (NZ)</t>
  </si>
  <si>
    <t>ALPAKKA BROMMA FLORENCIA</t>
  </si>
  <si>
    <t>Øyslebø Alpakka</t>
  </si>
  <si>
    <t>Øyslebø alpakka</t>
  </si>
  <si>
    <t>ALPACAJOY ALICE IN WONDERLAND</t>
  </si>
  <si>
    <t>CCNF NAZARETH</t>
  </si>
  <si>
    <t>SUNNYHILL'S CONOPA'S LEZLEE</t>
  </si>
  <si>
    <t>Alpacajoy of Norway</t>
  </si>
  <si>
    <t>MIDT-TJORE'S SAPHIRA</t>
  </si>
  <si>
    <t>RA ALFRED</t>
  </si>
  <si>
    <t>ØYSLEBØ KAROLINE</t>
  </si>
  <si>
    <t>Midt-Tjore gård</t>
  </si>
  <si>
    <t>ALPAKKAHAGEN JUNIPER Q</t>
  </si>
  <si>
    <t>SAF ABELONE</t>
  </si>
  <si>
    <t>ENGHAUGEN HEDRUN TI</t>
  </si>
  <si>
    <t>EP CAMBRIDGE THE INVESTOR (ET)</t>
  </si>
  <si>
    <t>ENGHAUGEN HEDONE FC</t>
  </si>
  <si>
    <t>Alpakka Enghaugen</t>
  </si>
  <si>
    <t>MøNNERøD ALPAKKAS CARMEN</t>
  </si>
  <si>
    <t>SØRFLAENS ICAROS</t>
  </si>
  <si>
    <t>SØRFLAENS HEDDA</t>
  </si>
  <si>
    <t>ALPAKKAHAGEN IVY Q</t>
  </si>
  <si>
    <t>SKOGENS OLGA</t>
  </si>
  <si>
    <t>BøLGEN ALVIN</t>
  </si>
  <si>
    <t>BØLGEN MAX</t>
  </si>
  <si>
    <t>ALPAKKA BROMMA AMELIA</t>
  </si>
  <si>
    <t>FLATNER STORE GåRD ARIEL</t>
  </si>
  <si>
    <t>TIANA</t>
  </si>
  <si>
    <t>Flatner Store Gård</t>
  </si>
  <si>
    <t>FlatnerStore Alpakka</t>
  </si>
  <si>
    <t>SøRFLAENS MAILILL</t>
  </si>
  <si>
    <t>SØRFLAENS JENNY</t>
  </si>
  <si>
    <t>ALPAKKAHAGEN FIONA Q</t>
  </si>
  <si>
    <t>SAF LUCIA</t>
  </si>
  <si>
    <t>LUNDEGåRDS LIZ</t>
  </si>
  <si>
    <t>LUNDEGÅRDS LISE</t>
  </si>
  <si>
    <t>ALPAKKAHAGEN BIANCA Q</t>
  </si>
  <si>
    <t>SNOW DIAMOND PELIZA</t>
  </si>
  <si>
    <t>KLEIVEN GURO</t>
  </si>
  <si>
    <t>AF ROLF</t>
  </si>
  <si>
    <t>ALPAKKA BROMMA GEENA</t>
  </si>
  <si>
    <t>Kleiven Alpakka</t>
  </si>
  <si>
    <t>Kleiven Alpakka v/Aril Steinsland</t>
  </si>
  <si>
    <t>KLEIVEN RETSIUS</t>
  </si>
  <si>
    <t>BR.S BECCA</t>
  </si>
  <si>
    <t>AMBERSUN TARJEI TI</t>
  </si>
  <si>
    <t>AMBERSUN TARINA LH</t>
  </si>
  <si>
    <t>Ambersun Alpacas</t>
  </si>
  <si>
    <t>ENGHAUGEN CRISTAE TI</t>
  </si>
  <si>
    <t>ENGHAUGEN CRISTABELLA BB</t>
  </si>
  <si>
    <t>ENGHAUGEN GUDBJøRG TI</t>
  </si>
  <si>
    <t>ENGHAUGEN GUDRUN</t>
  </si>
  <si>
    <t>KLEIVEN RONNY</t>
  </si>
  <si>
    <t>VAN DIEMEN ATHENA</t>
  </si>
  <si>
    <t>ENGHAUGEN CHIQUITITA TI</t>
  </si>
  <si>
    <t>JAHRS CHIQUITA</t>
  </si>
  <si>
    <t>STEINFOSS ALPAKKAS GILVO</t>
  </si>
  <si>
    <t>ALPAKKA NORGES GALAPAGUTT</t>
  </si>
  <si>
    <t>STEINFOSS ALPAKKAS DETSIKA</t>
  </si>
  <si>
    <t>Steinfoss Alpakka</t>
  </si>
  <si>
    <t>ALPAKKA GAUSDAL BERGSENG SYMPHONY</t>
  </si>
  <si>
    <t>ALPAKKA GAUSDAL BERGSENG ANDREW</t>
  </si>
  <si>
    <t>ALPAKKA GAUSDAL BERGSENG BEATRIZ</t>
  </si>
  <si>
    <t>SVENSEIDS CARLOS</t>
  </si>
  <si>
    <t>ANTON</t>
  </si>
  <si>
    <t>SØRFLAENS HEIDI</t>
  </si>
  <si>
    <t>AMBERSUN COURTNEY TI</t>
  </si>
  <si>
    <t>AMBERSUN CORNELIA FC</t>
  </si>
  <si>
    <t>TIKOS ROBIN</t>
  </si>
  <si>
    <t>HOUGHTON DAMIAN</t>
  </si>
  <si>
    <t>EP CAMBRIDGE PINNACLE</t>
  </si>
  <si>
    <t>Tikos Alpakka</t>
  </si>
  <si>
    <t>ALPAKKAHAGEN QUILO</t>
  </si>
  <si>
    <t>ALPAKKAHAGEN SØRUMS JULIA</t>
  </si>
  <si>
    <t>MIDT-TJORE'S INTI</t>
  </si>
  <si>
    <t>RA SOLVEIG</t>
  </si>
  <si>
    <t>BUSNES BJøRK</t>
  </si>
  <si>
    <t>BUSNES FRIDA</t>
  </si>
  <si>
    <t>ALPACAJOY RENDEZVOUS</t>
  </si>
  <si>
    <t>SNOWMASS WEDDING RENDEZVOUS</t>
  </si>
  <si>
    <t>ALPACAJOY LISSIE MO</t>
  </si>
  <si>
    <t>ALPACAJOY THE BRIDE</t>
  </si>
  <si>
    <t>ALPACAJOY FREYA</t>
  </si>
  <si>
    <t>ALPACAJOY JA T'AIME</t>
  </si>
  <si>
    <t>ALPACAJOY LAMOUR</t>
  </si>
  <si>
    <t>LILLE JUNE</t>
  </si>
  <si>
    <t>LILLE ENIGMA</t>
  </si>
  <si>
    <t>Littlelucky Alpacas</t>
  </si>
  <si>
    <t>Lille Alpakka</t>
  </si>
  <si>
    <t>ALPAKKAHAGEN DIAMOND Q</t>
  </si>
  <si>
    <t>ALPAKKAHAGEN LEAH</t>
  </si>
  <si>
    <t>ØYSLEBØ EMIL</t>
  </si>
  <si>
    <t>ALPAKKA GAUSDAL BERGSENG AUGUSTIN</t>
  </si>
  <si>
    <t>ØYSLEBØ TRIXI</t>
  </si>
  <si>
    <t>TIKOS ODIN</t>
  </si>
  <si>
    <t>SKOGENS HEDDA</t>
  </si>
  <si>
    <t>NILSSTUA ELIAS</t>
  </si>
  <si>
    <t>WATERS EDGE LIGHTNING BOLT</t>
  </si>
  <si>
    <t>WHITE FLOWER</t>
  </si>
  <si>
    <t>SØRFLAENS LIAM</t>
  </si>
  <si>
    <t>SØRFLAENS HELLE</t>
  </si>
  <si>
    <t>TIKOS DANIELLO</t>
  </si>
  <si>
    <t>27.05.2023</t>
  </si>
  <si>
    <t>NORVETIAS LEONARDO</t>
  </si>
  <si>
    <t>ALPAKKA BROMMA DANIELLA</t>
  </si>
  <si>
    <t>NC BAROQUE</t>
  </si>
  <si>
    <t>19.06.2023</t>
  </si>
  <si>
    <t>NC MARTIKA</t>
  </si>
  <si>
    <t>Knapper Alpakka</t>
  </si>
  <si>
    <t>NC THE GREYT GATSBY</t>
  </si>
  <si>
    <t>26.05.2023</t>
  </si>
  <si>
    <t>NC JEANNE D'ARC</t>
  </si>
  <si>
    <t>ALPAKKA SIGDALS DAVID</t>
  </si>
  <si>
    <t>09.05.2023</t>
  </si>
  <si>
    <t>ALPAKKA SIGDALS DAKOTA</t>
  </si>
  <si>
    <t>Alpakka Sigdal</t>
  </si>
  <si>
    <t>BøLGEN SNORRE</t>
  </si>
  <si>
    <t>07.05.2023</t>
  </si>
  <si>
    <t>BØLGEN IVO</t>
  </si>
  <si>
    <t>BJØRNERUD CILLE</t>
  </si>
  <si>
    <t>SMEDSTUAS SKYGGE</t>
  </si>
  <si>
    <t>26.04.2023</t>
  </si>
  <si>
    <t>ALPAKKA GAUSDAL BERGSENG CAMILLO</t>
  </si>
  <si>
    <t>ALPACAJOY G35</t>
  </si>
  <si>
    <t>Audun Lassen Aas</t>
  </si>
  <si>
    <t>NILSSTUA DINA</t>
  </si>
  <si>
    <t>ALPAKKAHAGEN SØRUMS WILLIAM</t>
  </si>
  <si>
    <t>TIKOS ALBERT</t>
  </si>
  <si>
    <t>16.05.2023</t>
  </si>
  <si>
    <t>ALPACAJOY OBSIDIAN</t>
  </si>
  <si>
    <t>TIKOS MIRANDA</t>
  </si>
  <si>
    <t>ALPAKKA SIGDALS ZETH</t>
  </si>
  <si>
    <t>ALPAKKA SIGDALS EMIL</t>
  </si>
  <si>
    <t>ALPAKKA SIGDALS ZOEY</t>
  </si>
  <si>
    <t xml:space="preserve">Smedstua </t>
  </si>
  <si>
    <t>SØRFLAENS TINKERBELLE</t>
  </si>
  <si>
    <t>08.05.2023</t>
  </si>
  <si>
    <t>SØRFLAENS GAUTE</t>
  </si>
  <si>
    <t>SØRFLAENS EVELYN</t>
  </si>
  <si>
    <t>MIDT-TJORE'S WILLY WONKA</t>
  </si>
  <si>
    <t>30.04.2023</t>
  </si>
  <si>
    <t>LILLE FANNY</t>
  </si>
  <si>
    <t>SØRFLAENS LUDVIG</t>
  </si>
  <si>
    <t>NC LADY WINDSONG</t>
  </si>
  <si>
    <t>LUNDEGÅRDS THEO</t>
  </si>
  <si>
    <t>03.06.2023</t>
  </si>
  <si>
    <t>ALPACAJOY Y-KING</t>
  </si>
  <si>
    <t>ALPAKKA SYLTØYS TEQUILA</t>
  </si>
  <si>
    <t>AMBERSUN LISETTE TI</t>
  </si>
  <si>
    <t>AMBERSUN LISE BB</t>
  </si>
  <si>
    <t>FLATNER STORE GÅRD TIMON</t>
  </si>
  <si>
    <t>ALPAKKA SIGDALS FRIDA</t>
  </si>
  <si>
    <t>AMBERSUN ANNOUK BB</t>
  </si>
  <si>
    <t>CAMBRIDGE BLOCKBUSTER</t>
  </si>
  <si>
    <t>AMBERSUN ANNABELLA</t>
  </si>
  <si>
    <t>SØRFLAENS LYDIA</t>
  </si>
  <si>
    <t>10.05.2023</t>
  </si>
  <si>
    <t>GILT EDGE GOLDEN GEM (NZ)</t>
  </si>
  <si>
    <t>Kvinten Alpakka</t>
  </si>
  <si>
    <t>MIDT-TJORE'S RUBY</t>
  </si>
  <si>
    <t>ØYSLEBØ SYNNE</t>
  </si>
  <si>
    <t>SVENSEIDS ALVIN</t>
  </si>
  <si>
    <t>BØLGEN SUSI</t>
  </si>
  <si>
    <t>LILLE INGRID</t>
  </si>
  <si>
    <t>20.06.2023</t>
  </si>
  <si>
    <t>BOZEDOWN LITERATURE</t>
  </si>
  <si>
    <t>NILSSTUA DORTHE</t>
  </si>
  <si>
    <t>ALPAKKA BROMMA PIPPA</t>
  </si>
  <si>
    <t>FLATNER STORE GÅRD ANNA</t>
  </si>
  <si>
    <t>ALPAKKA SIGDALS RONJA</t>
  </si>
  <si>
    <t>SVENSEIDS AMIRA</t>
  </si>
  <si>
    <t>ELVIS</t>
  </si>
  <si>
    <t>MØNNERØD ALPAKKAS BØRRE</t>
  </si>
  <si>
    <t>06.05.2023</t>
  </si>
  <si>
    <t>SØRFLAENS FIONA</t>
  </si>
  <si>
    <t>MØNNERØD ALPAKKAS BILLY</t>
  </si>
  <si>
    <t>ALPAKKAHAGEN JASMINA</t>
  </si>
  <si>
    <t>27.04.2023</t>
  </si>
  <si>
    <t>AMBERSUN DREAM TI</t>
  </si>
  <si>
    <t>AMBERSUN DREAMFUL BB</t>
  </si>
  <si>
    <t>ENGHAUGEN FAISAL TI</t>
  </si>
  <si>
    <t>ENGHAUGEN FAITH BB</t>
  </si>
  <si>
    <t>ALPAKKA GAUSDAL BERGSENG NIGHTINGALE</t>
  </si>
  <si>
    <t>24.04.2023</t>
  </si>
  <si>
    <t>ALPAKKA GAUSDAL BERGSENG NAPOLITANA</t>
  </si>
  <si>
    <t>ALPAKKA SKÅBU EMIL</t>
  </si>
  <si>
    <t>AMBERSUN PURE ADRENALIN</t>
  </si>
  <si>
    <t>ALPAKKA SKÅBU EVITA</t>
  </si>
  <si>
    <t>ALPAKKA GAUSDAL BERGSENG ICELANDER</t>
  </si>
  <si>
    <t>ALPACAJOY BELLISSIMO</t>
  </si>
  <si>
    <t>ALPACAJOY VIOLETTA VALERY</t>
  </si>
  <si>
    <t>ALPAKKAHAGEN LANA DEL REY</t>
  </si>
  <si>
    <t>SKOGENS NATHALIE</t>
  </si>
  <si>
    <t>ALPACAJOY MAIKO</t>
  </si>
  <si>
    <t>ALPACAJOY MADAME BUTTERFLY</t>
  </si>
  <si>
    <t>TIKOS HEDVIK</t>
  </si>
  <si>
    <t>BRU FRØYA</t>
  </si>
  <si>
    <t>02.07.2023</t>
  </si>
  <si>
    <t>ENGHAUGEN MARIUS</t>
  </si>
  <si>
    <t>AOS GERALDINE</t>
  </si>
  <si>
    <t>Søstrene Kjevik</t>
  </si>
  <si>
    <t>Ida Varhaug</t>
  </si>
  <si>
    <t>MØNNERØD ALPAKKAS ANTON</t>
  </si>
  <si>
    <t>SØRFLAENS GABRIEL</t>
  </si>
  <si>
    <t>TIKOS HERMINE</t>
  </si>
  <si>
    <t>30.05.2023</t>
  </si>
  <si>
    <t>ANKALTERUD OTTO</t>
  </si>
  <si>
    <t>NORVETIAS LUMARA</t>
  </si>
  <si>
    <t>MØNNERØD ALPAKKAS ADA</t>
  </si>
  <si>
    <t>NORVETIAS VIOLETTA</t>
  </si>
  <si>
    <t>NORVETIAS HULDRA</t>
  </si>
  <si>
    <t>Norvetia Alpakka</t>
  </si>
  <si>
    <t>ALFYR TERRIFIC BLUEJACK</t>
  </si>
  <si>
    <t>LUNDEGÅRDS MATHIAS</t>
  </si>
  <si>
    <t>ALPAKKA BROMMA TRIXIANE</t>
  </si>
  <si>
    <t>Alpakka Fyresdal</t>
  </si>
  <si>
    <t>SØRFLAENS KLAUS</t>
  </si>
  <si>
    <t>SØRFLAENS DIMITRA</t>
  </si>
  <si>
    <t>Nilsstua</t>
  </si>
  <si>
    <t>BØLGEN IVAN</t>
  </si>
  <si>
    <t>ALPAKKAHAGEN SØRUMS CHINO</t>
  </si>
  <si>
    <t>BJØRNERUD IDA</t>
  </si>
  <si>
    <t>NITTEDALS LUCIFER</t>
  </si>
  <si>
    <t>ALPAKKA BROMMA DANCER</t>
  </si>
  <si>
    <t>Nittedal alpakka</t>
  </si>
  <si>
    <t>SØRFLAENS KONRAD</t>
  </si>
  <si>
    <t>AMBERSUN JOEY</t>
  </si>
  <si>
    <t>NORVETIAS KOPERNIKUS</t>
  </si>
  <si>
    <t>NORVETIAS PICASSO</t>
  </si>
  <si>
    <t>RA TIRIL</t>
  </si>
  <si>
    <t>ALFYR HAZELNUT TREASURE</t>
  </si>
  <si>
    <t>ALFYR TIRIL</t>
  </si>
  <si>
    <t>ALPAKKAHAGEN SINDRE</t>
  </si>
  <si>
    <t>SKOGENS SIENNA</t>
  </si>
  <si>
    <t>ALPACAJOY STARDUST</t>
  </si>
  <si>
    <t>ALPACAJOY HUCKLEBERRY FINN</t>
  </si>
  <si>
    <t>ALPACAJOY EPIPHANY</t>
  </si>
  <si>
    <t>ENGHAUGEN ALVIN BB</t>
  </si>
  <si>
    <t>ENGHAUGEN ALICE</t>
  </si>
  <si>
    <t>KLEIVEN CHASE</t>
  </si>
  <si>
    <t>02.05.2023</t>
  </si>
  <si>
    <t>BR.S LUNA</t>
  </si>
  <si>
    <t>NILSSTUA CHARLIE</t>
  </si>
  <si>
    <t>RA ROSALIN</t>
  </si>
  <si>
    <t>MØNNERØD ALPAKKAS ASTRID</t>
  </si>
  <si>
    <t>SØRFLAENS KRISTOFFER</t>
  </si>
  <si>
    <t>AOS BECCA</t>
  </si>
  <si>
    <t>ALPAKKAHAGEN OLINE</t>
  </si>
  <si>
    <t>ALPAKKAHAGEN EDWARD</t>
  </si>
  <si>
    <t>ALPAKKAHAGEN SØRUMS FANNY</t>
  </si>
  <si>
    <t>ALPAKKAHAGEN NANSEN</t>
  </si>
  <si>
    <t>LUNDEGÅRDS HANS</t>
  </si>
  <si>
    <t>LUNDEGÅRDS HANNA</t>
  </si>
  <si>
    <t>ALPAKKAHAGEN JOHANNES</t>
  </si>
  <si>
    <t>AMBER AUTUMN MOONSHINE</t>
  </si>
  <si>
    <t>KYSTALPAKKA LUNA</t>
  </si>
  <si>
    <t>18.06.2023</t>
  </si>
  <si>
    <t>ALPACAJOY PANTHEON</t>
  </si>
  <si>
    <t>ALPACAJOY RING THE ALARM</t>
  </si>
  <si>
    <t>Opplev Auna</t>
  </si>
  <si>
    <t>SØRFLAENS KATO</t>
  </si>
  <si>
    <t>SAF DIANA</t>
  </si>
  <si>
    <t>Sørum Alpakkafarm</t>
  </si>
  <si>
    <t>KYSTALPAKKA SELJE</t>
  </si>
  <si>
    <t>ALPACAJOY AMELIA EARHART</t>
  </si>
  <si>
    <t>LILLE HANS</t>
  </si>
  <si>
    <t>BOZEDOWN TRADITION</t>
  </si>
  <si>
    <t>LILLE DUCHESS</t>
  </si>
  <si>
    <t>ALPAKKA NORGE MAYFLOWER</t>
  </si>
  <si>
    <t>HOUGHTON SNOW FLOWER</t>
  </si>
  <si>
    <t>Alpakka Norge</t>
  </si>
  <si>
    <t>ALPACAJOY FIGARO</t>
  </si>
  <si>
    <t>CCNF TRAVIATA</t>
  </si>
  <si>
    <t>COLD COMFORT JASPER</t>
  </si>
  <si>
    <t>FOWBERRY DEBONAIR</t>
  </si>
  <si>
    <t>BOZEDOWN GLIMPSE</t>
  </si>
  <si>
    <t>ALPAKKA NORGE LYDIA</t>
  </si>
  <si>
    <t>ALPAKKA NORGE EIRIN</t>
  </si>
  <si>
    <t>LUNDEGÅRDS GUNNAR</t>
  </si>
  <si>
    <t>AMBERSUN FIRE CHIEF</t>
  </si>
  <si>
    <t>LUNDEGÅRDS TOVE</t>
  </si>
  <si>
    <t>ALPAKKA SIGDALS TULLEMOR</t>
  </si>
  <si>
    <t>29.04.2023</t>
  </si>
  <si>
    <t>ALPAKKA SIGDALS TAMARA</t>
  </si>
  <si>
    <t>SØRFLAENS ELENA</t>
  </si>
  <si>
    <t>WAINUI HEIGHTS PANEA</t>
  </si>
  <si>
    <t>AQUAVIVA QUINTUS (NZ)</t>
  </si>
  <si>
    <t>FLAGSTAFF SPUR PATSY (NZ)</t>
  </si>
  <si>
    <t>SØRFLAENS HANNE</t>
  </si>
  <si>
    <t>AMBERSUN LION HEART ET</t>
  </si>
  <si>
    <t>AMBERSUN SELMA</t>
  </si>
  <si>
    <t>ALPAKKA NORGE KONRAD</t>
  </si>
  <si>
    <t>ALPAKKA NORGE GINGER</t>
  </si>
  <si>
    <t>ALPAKKA NORGE KARA</t>
  </si>
  <si>
    <t>ALPAKKA NORGE DAKOTA</t>
  </si>
  <si>
    <t>XANADU P ARISTIDE</t>
  </si>
  <si>
    <t>DERWYDD MANCHU'S QISPIQAY</t>
  </si>
  <si>
    <t>Snow Diamond Alpacas</t>
  </si>
  <si>
    <t>AMBERSUN RHICO BB</t>
  </si>
  <si>
    <t>AMBERSUN RHIA</t>
  </si>
  <si>
    <t>ALPAKKA BROMMA VALENCIA</t>
  </si>
  <si>
    <t>ALPAKKA BROMMA WHITE PEARL</t>
  </si>
  <si>
    <t>Alpakka Bromma</t>
  </si>
  <si>
    <t>ALPACAJOY EXTRATERRESTRIAL</t>
  </si>
  <si>
    <t>Antall i klassen:</t>
  </si>
  <si>
    <t>GRÅ/ROSEGRÅ</t>
  </si>
  <si>
    <t xml:space="preserve">Junior 6-12 mnd </t>
  </si>
  <si>
    <t>Utstillingsdato:</t>
  </si>
  <si>
    <t>Ungdyr 12-24 mnd</t>
  </si>
  <si>
    <t>Voksen 24-48 mnd</t>
  </si>
  <si>
    <t xml:space="preserve">Senior 48 mnd og over </t>
  </si>
  <si>
    <t>Junior</t>
  </si>
  <si>
    <t>SVART</t>
  </si>
  <si>
    <t>Ungdyr</t>
  </si>
  <si>
    <t>Voksen</t>
  </si>
  <si>
    <t>Senior</t>
  </si>
  <si>
    <t>BRUN</t>
  </si>
  <si>
    <t>FAWN</t>
  </si>
  <si>
    <t>LYS</t>
  </si>
  <si>
    <t>HVIT</t>
  </si>
  <si>
    <t>FLERFARGET</t>
  </si>
  <si>
    <t>Alle aldre</t>
  </si>
  <si>
    <t>Totalt antall påmeldinger</t>
  </si>
  <si>
    <t>Poengkategorier Beste Oppdretter</t>
  </si>
  <si>
    <t>Poengkategori 1 - Alderschampionat</t>
  </si>
  <si>
    <t>Supreme Champion</t>
  </si>
  <si>
    <t>Champion</t>
  </si>
  <si>
    <t>Res. Champion</t>
  </si>
  <si>
    <t>1. premie</t>
  </si>
  <si>
    <t>2. premie</t>
  </si>
  <si>
    <t>3. premie</t>
  </si>
  <si>
    <t>4. premie</t>
  </si>
  <si>
    <t>5. premie</t>
  </si>
  <si>
    <t>6. premie</t>
  </si>
  <si>
    <t>Poengkategori 2 - Fargechampionat</t>
  </si>
  <si>
    <t>Champion Farge</t>
  </si>
  <si>
    <t>Res. Champion Farge</t>
  </si>
  <si>
    <t>Poengkategori 3 - Tilleggspremier</t>
  </si>
  <si>
    <t>Dommerens fav.</t>
  </si>
  <si>
    <t>Beste Norskavlede</t>
  </si>
  <si>
    <t>HØSTUTSTILLINGEN 2024 - FIBERUTSTILLING - RESULTATER</t>
  </si>
  <si>
    <t>Plassering</t>
  </si>
  <si>
    <t>Res. Champion Svart</t>
  </si>
  <si>
    <t>Res. Champion Fawn</t>
  </si>
  <si>
    <t>Res. Champion Junior</t>
  </si>
  <si>
    <t>Champion Grå</t>
  </si>
  <si>
    <t>Champion Svart</t>
  </si>
  <si>
    <t>Champion Brun</t>
  </si>
  <si>
    <t>Res. Champion Brun</t>
  </si>
  <si>
    <t>Res. Champion Ungdyr</t>
  </si>
  <si>
    <t>Champion Ungdyr</t>
  </si>
  <si>
    <t>Res. Champion Grå</t>
  </si>
  <si>
    <t>Champion Lys</t>
  </si>
  <si>
    <t>Res. Champion Senior</t>
  </si>
  <si>
    <t>Champion Senior.
Res. Champion Lys</t>
  </si>
  <si>
    <t>Res. Champion Hvit
Res. Champion Voksen</t>
  </si>
  <si>
    <t>Supreme Champion
Champion Hvit
Champion Voksen</t>
  </si>
  <si>
    <t>Champion Junior
Champion Fawn
Dommers favoritt
Beste Norskavlede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</si>
</sst>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i/>
      <strike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/>
    <xf numFmtId="14" fontId="2" fillId="0" borderId="0" xfId="0" applyNumberFormat="1" applyFont="1"/>
    <xf numFmtId="0" fontId="3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0" fillId="0" borderId="3" xfId="0" applyBorder="1"/>
    <xf numFmtId="0" fontId="6" fillId="0" borderId="3" xfId="0" applyFont="1" applyBorder="1"/>
    <xf numFmtId="164" fontId="6" fillId="0" borderId="3" xfId="0" applyNumberFormat="1" applyFont="1" applyBorder="1"/>
    <xf numFmtId="14" fontId="0" fillId="0" borderId="3" xfId="0" applyNumberFormat="1" applyBorder="1" applyAlignment="1">
      <alignment horizontal="right" vertical="top"/>
    </xf>
    <xf numFmtId="1" fontId="6" fillId="0" borderId="3" xfId="0" applyNumberFormat="1" applyFont="1" applyBorder="1"/>
    <xf numFmtId="0" fontId="2" fillId="0" borderId="3" xfId="0" applyFont="1" applyBorder="1" applyAlignment="1">
      <alignment wrapText="1"/>
    </xf>
    <xf numFmtId="14" fontId="2" fillId="0" borderId="3" xfId="0" applyNumberFormat="1" applyFont="1" applyBorder="1"/>
    <xf numFmtId="0" fontId="7" fillId="0" borderId="3" xfId="1" applyFill="1" applyBorder="1"/>
    <xf numFmtId="0" fontId="7" fillId="0" borderId="3" xfId="1" applyBorder="1"/>
    <xf numFmtId="0" fontId="2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8" fillId="0" borderId="3" xfId="0" applyFont="1" applyBorder="1"/>
    <xf numFmtId="0" fontId="7" fillId="0" borderId="0" xfId="1" applyFill="1" applyBorder="1"/>
    <xf numFmtId="0" fontId="10" fillId="0" borderId="3" xfId="0" applyFont="1" applyBorder="1"/>
    <xf numFmtId="0" fontId="0" fillId="0" borderId="4" xfId="0" applyBorder="1"/>
    <xf numFmtId="0" fontId="11" fillId="0" borderId="3" xfId="0" applyFont="1" applyBorder="1"/>
    <xf numFmtId="164" fontId="11" fillId="0" borderId="3" xfId="0" applyNumberFormat="1" applyFont="1" applyBorder="1"/>
    <xf numFmtId="1" fontId="11" fillId="0" borderId="3" xfId="0" applyNumberFormat="1" applyFont="1" applyBorder="1"/>
    <xf numFmtId="0" fontId="4" fillId="0" borderId="3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/>
    <xf numFmtId="0" fontId="0" fillId="2" borderId="3" xfId="0" applyFill="1" applyBorder="1"/>
    <xf numFmtId="0" fontId="6" fillId="2" borderId="3" xfId="0" applyFont="1" applyFill="1" applyBorder="1"/>
    <xf numFmtId="164" fontId="6" fillId="2" borderId="3" xfId="0" applyNumberFormat="1" applyFont="1" applyFill="1" applyBorder="1"/>
    <xf numFmtId="14" fontId="0" fillId="2" borderId="3" xfId="0" applyNumberFormat="1" applyFill="1" applyBorder="1" applyAlignment="1">
      <alignment horizontal="right" vertical="top"/>
    </xf>
    <xf numFmtId="1" fontId="6" fillId="2" borderId="3" xfId="0" applyNumberFormat="1" applyFont="1" applyFill="1" applyBorder="1"/>
    <xf numFmtId="0" fontId="3" fillId="2" borderId="3" xfId="0" applyFont="1" applyFill="1" applyBorder="1"/>
    <xf numFmtId="0" fontId="10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8" fillId="2" borderId="3" xfId="0" applyFont="1" applyFill="1" applyBorder="1"/>
    <xf numFmtId="0" fontId="9" fillId="2" borderId="3" xfId="0" applyFont="1" applyFill="1" applyBorder="1"/>
    <xf numFmtId="164" fontId="9" fillId="2" borderId="3" xfId="0" applyNumberFormat="1" applyFont="1" applyFill="1" applyBorder="1"/>
    <xf numFmtId="14" fontId="8" fillId="2" borderId="3" xfId="0" applyNumberFormat="1" applyFont="1" applyFill="1" applyBorder="1" applyAlignment="1">
      <alignment horizontal="right" vertical="top"/>
    </xf>
    <xf numFmtId="1" fontId="9" fillId="2" borderId="3" xfId="0" applyNumberFormat="1" applyFont="1" applyFill="1" applyBorder="1"/>
    <xf numFmtId="14" fontId="2" fillId="2" borderId="3" xfId="0" applyNumberFormat="1" applyFont="1" applyFill="1" applyBorder="1"/>
    <xf numFmtId="0" fontId="7" fillId="2" borderId="3" xfId="1" applyFill="1" applyBorder="1"/>
    <xf numFmtId="0" fontId="7" fillId="2" borderId="3" xfId="2" applyFill="1" applyBorder="1"/>
    <xf numFmtId="0" fontId="2" fillId="0" borderId="0" xfId="0" applyFont="1" applyBorder="1"/>
    <xf numFmtId="0" fontId="12" fillId="3" borderId="3" xfId="0" applyFont="1" applyFill="1" applyBorder="1"/>
    <xf numFmtId="0" fontId="12" fillId="3" borderId="3" xfId="0" applyFont="1" applyFill="1" applyBorder="1" applyAlignment="1">
      <alignment vertical="center" wrapText="1"/>
    </xf>
    <xf numFmtId="0" fontId="13" fillId="3" borderId="3" xfId="0" applyFont="1" applyFill="1" applyBorder="1"/>
    <xf numFmtId="164" fontId="13" fillId="3" borderId="3" xfId="0" applyNumberFormat="1" applyFont="1" applyFill="1" applyBorder="1"/>
    <xf numFmtId="0" fontId="14" fillId="3" borderId="3" xfId="0" applyFont="1" applyFill="1" applyBorder="1"/>
    <xf numFmtId="14" fontId="14" fillId="3" borderId="3" xfId="0" applyNumberFormat="1" applyFont="1" applyFill="1" applyBorder="1"/>
    <xf numFmtId="14" fontId="12" fillId="3" borderId="3" xfId="0" applyNumberFormat="1" applyFont="1" applyFill="1" applyBorder="1"/>
    <xf numFmtId="1" fontId="13" fillId="3" borderId="3" xfId="0" applyNumberFormat="1" applyFont="1" applyFill="1" applyBorder="1"/>
    <xf numFmtId="0" fontId="3" fillId="4" borderId="3" xfId="0" applyFont="1" applyFill="1" applyBorder="1" applyAlignment="1">
      <alignment wrapText="1"/>
    </xf>
    <xf numFmtId="0" fontId="3" fillId="5" borderId="3" xfId="0" applyFont="1" applyFill="1" applyBorder="1"/>
    <xf numFmtId="0" fontId="1" fillId="5" borderId="3" xfId="0" applyFont="1" applyFill="1" applyBorder="1"/>
    <xf numFmtId="0" fontId="5" fillId="5" borderId="3" xfId="0" applyFont="1" applyFill="1" applyBorder="1"/>
    <xf numFmtId="164" fontId="5" fillId="5" borderId="3" xfId="0" applyNumberFormat="1" applyFont="1" applyFill="1" applyBorder="1"/>
    <xf numFmtId="14" fontId="1" fillId="5" borderId="3" xfId="0" applyNumberFormat="1" applyFont="1" applyFill="1" applyBorder="1" applyAlignment="1">
      <alignment horizontal="right" vertical="top"/>
    </xf>
    <xf numFmtId="1" fontId="5" fillId="5" borderId="3" xfId="0" applyNumberFormat="1" applyFont="1" applyFill="1" applyBorder="1"/>
    <xf numFmtId="14" fontId="3" fillId="5" borderId="3" xfId="0" applyNumberFormat="1" applyFont="1" applyFill="1" applyBorder="1" applyAlignment="1">
      <alignment horizontal="right" vertical="top"/>
    </xf>
    <xf numFmtId="0" fontId="3" fillId="5" borderId="3" xfId="0" applyFont="1" applyFill="1" applyBorder="1" applyAlignment="1">
      <alignment wrapText="1"/>
    </xf>
    <xf numFmtId="14" fontId="3" fillId="5" borderId="3" xfId="0" applyNumberFormat="1" applyFont="1" applyFill="1" applyBorder="1"/>
    <xf numFmtId="0" fontId="15" fillId="5" borderId="3" xfId="1" applyFont="1" applyFill="1" applyBorder="1"/>
    <xf numFmtId="0" fontId="2" fillId="5" borderId="3" xfId="0" applyFont="1" applyFill="1" applyBorder="1"/>
    <xf numFmtId="0" fontId="3" fillId="6" borderId="3" xfId="0" applyFont="1" applyFill="1" applyBorder="1" applyAlignment="1">
      <alignment wrapText="1"/>
    </xf>
    <xf numFmtId="0" fontId="3" fillId="6" borderId="3" xfId="0" applyFont="1" applyFill="1" applyBorder="1"/>
    <xf numFmtId="0" fontId="1" fillId="6" borderId="3" xfId="0" applyFont="1" applyFill="1" applyBorder="1"/>
    <xf numFmtId="0" fontId="5" fillId="6" borderId="3" xfId="0" applyFont="1" applyFill="1" applyBorder="1"/>
    <xf numFmtId="164" fontId="5" fillId="6" borderId="3" xfId="0" applyNumberFormat="1" applyFont="1" applyFill="1" applyBorder="1"/>
    <xf numFmtId="14" fontId="1" fillId="6" borderId="3" xfId="0" applyNumberFormat="1" applyFont="1" applyFill="1" applyBorder="1" applyAlignment="1">
      <alignment horizontal="right" vertical="top"/>
    </xf>
    <xf numFmtId="1" fontId="5" fillId="6" borderId="3" xfId="0" applyNumberFormat="1" applyFont="1" applyFill="1" applyBorder="1"/>
    <xf numFmtId="14" fontId="3" fillId="6" borderId="3" xfId="0" applyNumberFormat="1" applyFont="1" applyFill="1" applyBorder="1"/>
    <xf numFmtId="0" fontId="3" fillId="4" borderId="3" xfId="0" applyFont="1" applyFill="1" applyBorder="1" applyAlignment="1"/>
    <xf numFmtId="0" fontId="1" fillId="4" borderId="3" xfId="0" applyFont="1" applyFill="1" applyBorder="1" applyAlignment="1"/>
    <xf numFmtId="0" fontId="5" fillId="4" borderId="3" xfId="0" applyFont="1" applyFill="1" applyBorder="1" applyAlignment="1"/>
    <xf numFmtId="164" fontId="5" fillId="4" borderId="3" xfId="0" applyNumberFormat="1" applyFont="1" applyFill="1" applyBorder="1" applyAlignment="1"/>
    <xf numFmtId="14" fontId="1" fillId="4" borderId="3" xfId="0" applyNumberFormat="1" applyFont="1" applyFill="1" applyBorder="1" applyAlignment="1">
      <alignment horizontal="right"/>
    </xf>
    <xf numFmtId="1" fontId="5" fillId="4" borderId="3" xfId="0" applyNumberFormat="1" applyFont="1" applyFill="1" applyBorder="1" applyAlignment="1"/>
    <xf numFmtId="0" fontId="2" fillId="4" borderId="3" xfId="0" applyFont="1" applyFill="1" applyBorder="1" applyAlignment="1"/>
    <xf numFmtId="0" fontId="3" fillId="6" borderId="3" xfId="0" applyFont="1" applyFill="1" applyBorder="1" applyAlignment="1"/>
    <xf numFmtId="0" fontId="1" fillId="6" borderId="3" xfId="0" applyFont="1" applyFill="1" applyBorder="1" applyAlignment="1"/>
    <xf numFmtId="0" fontId="5" fillId="6" borderId="3" xfId="0" applyFont="1" applyFill="1" applyBorder="1" applyAlignment="1"/>
    <xf numFmtId="164" fontId="5" fillId="6" borderId="3" xfId="0" applyNumberFormat="1" applyFont="1" applyFill="1" applyBorder="1" applyAlignment="1"/>
    <xf numFmtId="14" fontId="1" fillId="6" borderId="3" xfId="0" applyNumberFormat="1" applyFont="1" applyFill="1" applyBorder="1" applyAlignment="1">
      <alignment horizontal="right"/>
    </xf>
    <xf numFmtId="1" fontId="5" fillId="6" borderId="3" xfId="0" applyNumberFormat="1" applyFont="1" applyFill="1" applyBorder="1" applyAlignment="1"/>
    <xf numFmtId="0" fontId="2" fillId="6" borderId="3" xfId="0" applyFont="1" applyFill="1" applyBorder="1" applyAlignment="1"/>
  </cellXfs>
  <cellStyles count="3">
    <cellStyle name="Hyperkobling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CCEC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7"/>
  <sheetViews>
    <sheetView tabSelected="1" view="pageBreakPreview" zoomScale="60" zoomScaleNormal="100" zoomScalePageLayoutView="90" workbookViewId="0">
      <pane ySplit="2" topLeftCell="A94" activePane="bottomLeft" state="frozen"/>
      <selection pane="bottomLeft" activeCell="J143" sqref="J143"/>
    </sheetView>
  </sheetViews>
  <sheetFormatPr baseColWidth="10" defaultColWidth="10.85546875" defaultRowHeight="15" x14ac:dyDescent="0.25"/>
  <cols>
    <col min="1" max="2" width="11" style="9" bestFit="1" customWidth="1"/>
    <col min="3" max="3" width="21.42578125" style="9" bestFit="1" customWidth="1"/>
    <col min="4" max="4" width="9.85546875" style="9" bestFit="1" customWidth="1"/>
    <col min="5" max="5" width="9.140625" style="9" bestFit="1" customWidth="1"/>
    <col min="6" max="6" width="6.7109375" style="9" hidden="1" customWidth="1"/>
    <col min="7" max="7" width="14.140625" style="12" bestFit="1" customWidth="1"/>
    <col min="8" max="8" width="21.28515625" style="12" bestFit="1" customWidth="1"/>
    <col min="9" max="9" width="9.85546875" style="12" bestFit="1" customWidth="1"/>
    <col min="10" max="10" width="38.85546875" style="9" bestFit="1" customWidth="1"/>
    <col min="11" max="11" width="16.85546875" style="9" bestFit="1" customWidth="1"/>
    <col min="12" max="13" width="10.85546875" style="9" hidden="1" customWidth="1"/>
    <col min="14" max="14" width="8.85546875" style="12" bestFit="1" customWidth="1"/>
    <col min="15" max="15" width="9.7109375" style="9" hidden="1" customWidth="1"/>
    <col min="16" max="16" width="9.85546875" style="12" bestFit="1" customWidth="1"/>
    <col min="17" max="17" width="38.85546875" style="9" bestFit="1" customWidth="1"/>
    <col min="18" max="18" width="41" style="9" bestFit="1" customWidth="1"/>
    <col min="19" max="19" width="24.42578125" style="9" bestFit="1" customWidth="1"/>
    <col min="20" max="20" width="9.85546875" style="9" bestFit="1" customWidth="1"/>
    <col min="21" max="21" width="33.140625" style="9" bestFit="1" customWidth="1"/>
    <col min="22" max="22" width="32.85546875" style="9" bestFit="1" customWidth="1"/>
    <col min="23" max="23" width="24" style="9" bestFit="1" customWidth="1"/>
    <col min="24" max="16384" width="10.85546875" style="9"/>
  </cols>
  <sheetData>
    <row r="1" spans="1:25" s="20" customFormat="1" ht="22.5" customHeight="1" x14ac:dyDescent="0.25">
      <c r="B1" s="33" t="s">
        <v>443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5" s="20" customFormat="1" ht="45" x14ac:dyDescent="0.25">
      <c r="A2" s="21" t="s">
        <v>444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2" t="s">
        <v>5</v>
      </c>
      <c r="H2" s="22" t="s">
        <v>6</v>
      </c>
      <c r="I2" s="23" t="s">
        <v>7</v>
      </c>
      <c r="J2" s="21" t="s">
        <v>8</v>
      </c>
      <c r="K2" s="24" t="s">
        <v>9</v>
      </c>
      <c r="L2" s="24" t="s">
        <v>10</v>
      </c>
      <c r="M2" s="24" t="s">
        <v>11</v>
      </c>
      <c r="N2" s="23" t="s">
        <v>12</v>
      </c>
      <c r="O2" s="24" t="s">
        <v>13</v>
      </c>
      <c r="P2" s="23" t="s">
        <v>14</v>
      </c>
      <c r="Q2" s="21" t="s">
        <v>15</v>
      </c>
      <c r="R2" s="21" t="s">
        <v>16</v>
      </c>
      <c r="S2" s="21" t="s">
        <v>17</v>
      </c>
      <c r="T2" s="21" t="s">
        <v>18</v>
      </c>
      <c r="U2" s="21" t="s">
        <v>19</v>
      </c>
      <c r="V2" s="25"/>
      <c r="W2" s="25"/>
      <c r="X2" s="21"/>
    </row>
    <row r="3" spans="1:25" s="40" customFormat="1" x14ac:dyDescent="0.25">
      <c r="A3" s="34">
        <v>4</v>
      </c>
      <c r="B3" s="34">
        <v>60</v>
      </c>
      <c r="C3" s="34"/>
      <c r="D3" s="34">
        <v>1</v>
      </c>
      <c r="E3" s="35">
        <v>101</v>
      </c>
      <c r="F3" s="34"/>
      <c r="G3" s="36" t="str">
        <f>IF(ISBLANK($E3),"",VLOOKUP($E3,Data!$A$2:$C$26,2,))</f>
        <v>GRÅ/ROSEGRÅ</v>
      </c>
      <c r="H3" s="36" t="str">
        <f>IF(ISBLANK($E3),"",VLOOKUP($E3,Data!$A$2:$C$26,3,))</f>
        <v xml:space="preserve">Junior 6-12 mnd </v>
      </c>
      <c r="I3" s="37">
        <f>IF(ISBLANK(M3),"",YEARFRAC(K3,M3)*12)</f>
        <v>8.1999999999999993</v>
      </c>
      <c r="J3" s="35" t="s">
        <v>20</v>
      </c>
      <c r="K3" s="38">
        <v>45204</v>
      </c>
      <c r="L3" s="38"/>
      <c r="M3" s="38">
        <v>45454</v>
      </c>
      <c r="N3" s="37">
        <f>IF(OR(ISBLANK(L3),ISBLANK(M3)),(IF(AND(ISBLANK(L3),NOT(ISBLANK(M3)),NOT(ISBLANK(K3))),YEARFRAC(K3,M3)*12,"")),YEARFRAC(L3,M3)*12)</f>
        <v>8.1999999999999993</v>
      </c>
      <c r="O3" s="34">
        <v>660</v>
      </c>
      <c r="P3" s="39">
        <f>IF(AND(ISBLANK(O3),N3&gt;0),"",(O3/N3)*12)</f>
        <v>966</v>
      </c>
      <c r="Q3" s="35" t="s">
        <v>21</v>
      </c>
      <c r="R3" s="35" t="s">
        <v>22</v>
      </c>
      <c r="S3" s="35" t="s">
        <v>23</v>
      </c>
      <c r="T3" s="35">
        <v>12875</v>
      </c>
      <c r="U3" s="35" t="s">
        <v>24</v>
      </c>
      <c r="V3" s="35"/>
      <c r="W3" s="35"/>
      <c r="X3" s="35"/>
    </row>
    <row r="4" spans="1:25" s="41" customFormat="1" x14ac:dyDescent="0.25">
      <c r="A4" s="34">
        <v>2</v>
      </c>
      <c r="B4" s="34">
        <v>72.5</v>
      </c>
      <c r="C4" s="34"/>
      <c r="D4" s="34">
        <v>2</v>
      </c>
      <c r="E4" s="35">
        <v>101</v>
      </c>
      <c r="F4" s="34"/>
      <c r="G4" s="36" t="str">
        <f>IF(ISBLANK($E4),"",VLOOKUP($E4,Data!$A$2:$C$26,2,))</f>
        <v>GRÅ/ROSEGRÅ</v>
      </c>
      <c r="H4" s="36" t="str">
        <f>IF(ISBLANK($E4),"",VLOOKUP($E4,Data!$A$2:$C$26,3,))</f>
        <v xml:space="preserve">Junior 6-12 mnd </v>
      </c>
      <c r="I4" s="37">
        <f>IF(ISBLANK(M4),"",YEARFRAC(K4,M4)*12)</f>
        <v>8.5</v>
      </c>
      <c r="J4" s="35" t="s">
        <v>25</v>
      </c>
      <c r="K4" s="38">
        <v>45163</v>
      </c>
      <c r="L4" s="38"/>
      <c r="M4" s="38">
        <v>45423</v>
      </c>
      <c r="N4" s="37">
        <f>IF(OR(ISBLANK(L4),ISBLANK(M4)),(IF(AND(ISBLANK(L4),NOT(ISBLANK(M4)),NOT(ISBLANK(K4))),YEARFRAC(K4,M4)*12,"")),YEARFRAC(L4,M4)*12)</f>
        <v>8.5</v>
      </c>
      <c r="O4" s="34">
        <v>823</v>
      </c>
      <c r="P4" s="39">
        <f>IF(AND(ISBLANK(O4),N4&gt;0),"",(O4/N4)*12)</f>
        <v>1162</v>
      </c>
      <c r="Q4" s="35" t="s">
        <v>26</v>
      </c>
      <c r="R4" s="35" t="s">
        <v>27</v>
      </c>
      <c r="S4" s="35" t="s">
        <v>28</v>
      </c>
      <c r="T4" s="35">
        <v>12698</v>
      </c>
      <c r="U4" s="35" t="s">
        <v>28</v>
      </c>
      <c r="V4" s="35"/>
      <c r="W4" s="35"/>
      <c r="X4" s="35"/>
      <c r="Y4" s="34"/>
    </row>
    <row r="5" spans="1:25" s="34" customFormat="1" x14ac:dyDescent="0.25">
      <c r="A5" s="34">
        <v>1</v>
      </c>
      <c r="B5" s="34">
        <v>73</v>
      </c>
      <c r="D5" s="34">
        <v>3</v>
      </c>
      <c r="E5" s="35">
        <v>101</v>
      </c>
      <c r="G5" s="36" t="str">
        <f>IF(ISBLANK($E5),"",VLOOKUP($E5,Data!$A$2:$C$26,2,))</f>
        <v>GRÅ/ROSEGRÅ</v>
      </c>
      <c r="H5" s="36" t="str">
        <f>IF(ISBLANK($E5),"",VLOOKUP($E5,Data!$A$2:$C$26,3,))</f>
        <v xml:space="preserve">Junior 6-12 mnd </v>
      </c>
      <c r="I5" s="37">
        <f>IF(ISBLANK(M5),"",YEARFRAC(K5,M5)*12)</f>
        <v>9.8000000000000007</v>
      </c>
      <c r="J5" s="35" t="s">
        <v>29</v>
      </c>
      <c r="K5" s="38">
        <v>45155</v>
      </c>
      <c r="L5" s="38"/>
      <c r="M5" s="38">
        <v>45454</v>
      </c>
      <c r="N5" s="37">
        <f>IF(OR(ISBLANK(L5),ISBLANK(M5)),(IF(AND(ISBLANK(L5),NOT(ISBLANK(M5)),NOT(ISBLANK(K5))),YEARFRAC(K5,M5)*12,"")),YEARFRAC(L5,M5)*12)</f>
        <v>9.8000000000000007</v>
      </c>
      <c r="O5" s="34">
        <v>1429</v>
      </c>
      <c r="P5" s="39">
        <f>IF(AND(ISBLANK(O5),N5&gt;0),"",(O5/N5)*12)</f>
        <v>1750</v>
      </c>
      <c r="Q5" s="35" t="s">
        <v>21</v>
      </c>
      <c r="R5" s="35" t="s">
        <v>30</v>
      </c>
      <c r="S5" s="35" t="s">
        <v>23</v>
      </c>
      <c r="T5" s="35">
        <v>12873</v>
      </c>
      <c r="U5" s="35" t="s">
        <v>24</v>
      </c>
      <c r="V5" s="35"/>
      <c r="W5" s="35"/>
      <c r="X5" s="35"/>
    </row>
    <row r="6" spans="1:25" s="34" customFormat="1" x14ac:dyDescent="0.25">
      <c r="A6" s="42">
        <v>3</v>
      </c>
      <c r="B6" s="34">
        <v>72</v>
      </c>
      <c r="D6" s="34">
        <v>4</v>
      </c>
      <c r="E6" s="35">
        <v>101</v>
      </c>
      <c r="G6" s="36" t="str">
        <f>IF(ISBLANK($E6),"",VLOOKUP($E6,Data!$A$2:$C$26,2,))</f>
        <v>GRÅ/ROSEGRÅ</v>
      </c>
      <c r="H6" s="36" t="str">
        <f>IF(ISBLANK($E6),"",VLOOKUP($E6,Data!$A$2:$C$26,3,))</f>
        <v xml:space="preserve">Junior 6-12 mnd </v>
      </c>
      <c r="I6" s="37">
        <f>IF(ISBLANK(M6),"",YEARFRAC(K6,M6)*12)</f>
        <v>10.8</v>
      </c>
      <c r="J6" s="35" t="s">
        <v>31</v>
      </c>
      <c r="K6" s="38">
        <v>45099</v>
      </c>
      <c r="L6" s="38"/>
      <c r="M6" s="38">
        <v>45429</v>
      </c>
      <c r="N6" s="37">
        <f>IF(OR(ISBLANK(L6),ISBLANK(M6)),(IF(AND(ISBLANK(L6),NOT(ISBLANK(M6)),NOT(ISBLANK(K6))),YEARFRAC(K6,M6)*12,"")),YEARFRAC(L6,M6)*12)</f>
        <v>10.8</v>
      </c>
      <c r="O6" s="34">
        <v>1166</v>
      </c>
      <c r="P6" s="39">
        <f>IF(AND(ISBLANK(O6),N6&gt;0),"",(O6/N6)*12)</f>
        <v>1296</v>
      </c>
      <c r="Q6" s="35" t="s">
        <v>32</v>
      </c>
      <c r="R6" s="35" t="s">
        <v>33</v>
      </c>
      <c r="S6" s="35" t="s">
        <v>34</v>
      </c>
      <c r="T6" s="35">
        <v>12720</v>
      </c>
      <c r="U6" s="35" t="s">
        <v>34</v>
      </c>
      <c r="V6" s="35"/>
      <c r="W6" s="35"/>
      <c r="X6" s="35"/>
    </row>
    <row r="7" spans="1:25" s="43" customFormat="1" x14ac:dyDescent="0.25">
      <c r="D7" s="43">
        <v>5</v>
      </c>
      <c r="E7" s="43">
        <v>101</v>
      </c>
      <c r="G7" s="44" t="str">
        <f>IF(ISBLANK($E7),"",VLOOKUP($E7,Data!$A$2:$C$26,2,))</f>
        <v>GRÅ/ROSEGRÅ</v>
      </c>
      <c r="H7" s="44" t="str">
        <f>IF(ISBLANK($E7),"",VLOOKUP($E7,Data!$A$2:$C$26,3,))</f>
        <v xml:space="preserve">Junior 6-12 mnd </v>
      </c>
      <c r="I7" s="45">
        <f>IF(ISBLANK(M7),"",YEARFRAC(K7,M7)*12)</f>
        <v>10.9</v>
      </c>
      <c r="J7" s="43" t="s">
        <v>35</v>
      </c>
      <c r="K7" s="46">
        <v>45086</v>
      </c>
      <c r="L7" s="46"/>
      <c r="M7" s="46">
        <v>45417</v>
      </c>
      <c r="N7" s="45">
        <f>IF(OR(ISBLANK(L7),ISBLANK(M7)),(IF(AND(ISBLANK(L7),NOT(ISBLANK(M7)),NOT(ISBLANK(K7))),YEARFRAC(K7,M7)*12,"")),YEARFRAC(L7,M7)*12)</f>
        <v>10.9</v>
      </c>
      <c r="P7" s="47" t="str">
        <f>IF(AND(ISBLANK(O7),N7&gt;0),"",(O7/N7)*12)</f>
        <v/>
      </c>
      <c r="Q7" s="43" t="s">
        <v>36</v>
      </c>
      <c r="R7" s="43" t="s">
        <v>37</v>
      </c>
      <c r="S7" s="43" t="s">
        <v>38</v>
      </c>
      <c r="T7" s="43">
        <v>12660</v>
      </c>
      <c r="U7" s="43" t="s">
        <v>38</v>
      </c>
    </row>
    <row r="8" spans="1:25" x14ac:dyDescent="0.25">
      <c r="A8" s="9">
        <v>2</v>
      </c>
      <c r="B8" s="9">
        <v>59.5</v>
      </c>
      <c r="D8" s="9">
        <v>8</v>
      </c>
      <c r="E8" s="11">
        <v>201</v>
      </c>
      <c r="G8" s="12" t="str">
        <f>IF(ISBLANK($E8),"",VLOOKUP($E8,Data!$A$2:$C$26,2,))</f>
        <v>SVART</v>
      </c>
      <c r="H8" s="12" t="str">
        <f>IF(ISBLANK($E8),"",VLOOKUP($E8,Data!$A$2:$C$26,3,))</f>
        <v xml:space="preserve">Junior 6-12 mnd </v>
      </c>
      <c r="I8" s="13">
        <f>IF(ISBLANK(M8),"",YEARFRAC(K8,M8)*12)</f>
        <v>8.1</v>
      </c>
      <c r="J8" s="11" t="s">
        <v>39</v>
      </c>
      <c r="K8" s="14">
        <v>45163</v>
      </c>
      <c r="L8" s="14"/>
      <c r="M8" s="14">
        <v>45409</v>
      </c>
      <c r="N8" s="13">
        <f>IF(OR(ISBLANK(L8),ISBLANK(M8)),(IF(AND(ISBLANK(L8),NOT(ISBLANK(M8)),NOT(ISBLANK(K8))),YEARFRAC(K8,M8)*12,"")),YEARFRAC(L8,M8)*12)</f>
        <v>8.1</v>
      </c>
      <c r="O8" s="9">
        <v>756</v>
      </c>
      <c r="P8" s="15">
        <f>IF(AND(ISBLANK(O8),N8&gt;0),"",(O8/N8)*12)</f>
        <v>1120</v>
      </c>
      <c r="Q8" s="11" t="s">
        <v>40</v>
      </c>
      <c r="R8" s="11" t="s">
        <v>41</v>
      </c>
      <c r="S8" s="11" t="s">
        <v>42</v>
      </c>
      <c r="T8" s="11">
        <v>12643</v>
      </c>
      <c r="U8" s="11" t="s">
        <v>42</v>
      </c>
      <c r="V8" s="11"/>
      <c r="W8" s="11"/>
      <c r="X8" s="11"/>
    </row>
    <row r="9" spans="1:25" x14ac:dyDescent="0.25">
      <c r="A9" s="9">
        <v>3</v>
      </c>
      <c r="B9" s="9">
        <v>49</v>
      </c>
      <c r="D9" s="9">
        <v>10</v>
      </c>
      <c r="E9" s="11">
        <v>201</v>
      </c>
      <c r="G9" s="12" t="str">
        <f>IF(ISBLANK($E9),"",VLOOKUP($E9,Data!$A$2:$C$26,2,))</f>
        <v>SVART</v>
      </c>
      <c r="H9" s="12" t="str">
        <f>IF(ISBLANK($E9),"",VLOOKUP($E9,Data!$A$2:$C$26,3,))</f>
        <v xml:space="preserve">Junior 6-12 mnd </v>
      </c>
      <c r="I9" s="13">
        <f>IF(ISBLANK(M9),"",YEARFRAC(K9,M9)*12)</f>
        <v>9.5</v>
      </c>
      <c r="J9" s="11" t="s">
        <v>43</v>
      </c>
      <c r="K9" s="14">
        <v>45165</v>
      </c>
      <c r="L9" s="14"/>
      <c r="M9" s="14">
        <v>45454</v>
      </c>
      <c r="N9" s="13">
        <f>IF(OR(ISBLANK(L9),ISBLANK(M9)),(IF(AND(ISBLANK(L9),NOT(ISBLANK(M9)),NOT(ISBLANK(K9))),YEARFRAC(K9,M9)*12,"")),YEARFRAC(L9,M9)*12)</f>
        <v>9.5</v>
      </c>
      <c r="O9" s="9">
        <v>746</v>
      </c>
      <c r="P9" s="15">
        <f>IF(AND(ISBLANK(O9),N9&gt;0),"",(O9/N9)*12)</f>
        <v>942</v>
      </c>
      <c r="Q9" s="11" t="s">
        <v>21</v>
      </c>
      <c r="R9" s="11" t="s">
        <v>44</v>
      </c>
      <c r="S9" s="11" t="s">
        <v>23</v>
      </c>
      <c r="T9" s="11">
        <v>12874</v>
      </c>
      <c r="U9" s="11" t="s">
        <v>24</v>
      </c>
      <c r="V9" s="11"/>
      <c r="W9" s="11"/>
      <c r="X9" s="11"/>
    </row>
    <row r="10" spans="1:25" s="61" customFormat="1" x14ac:dyDescent="0.25">
      <c r="A10" s="61">
        <v>1</v>
      </c>
      <c r="B10" s="61">
        <v>76</v>
      </c>
      <c r="C10" s="61" t="s">
        <v>445</v>
      </c>
      <c r="D10" s="61">
        <v>6</v>
      </c>
      <c r="E10" s="62">
        <v>201</v>
      </c>
      <c r="G10" s="63" t="str">
        <f>IF(ISBLANK($E10),"",VLOOKUP($E10,Data!$A$2:$C$26,2,))</f>
        <v>SVART</v>
      </c>
      <c r="H10" s="63" t="str">
        <f>IF(ISBLANK($E10),"",VLOOKUP($E10,Data!$A$2:$C$26,3,))</f>
        <v xml:space="preserve">Junior 6-12 mnd </v>
      </c>
      <c r="I10" s="64">
        <f>IF(ISBLANK(M10),"",YEARFRAC(K10,M10)*12)</f>
        <v>11.2</v>
      </c>
      <c r="J10" s="62" t="s">
        <v>45</v>
      </c>
      <c r="K10" s="65">
        <v>45082</v>
      </c>
      <c r="L10" s="65"/>
      <c r="M10" s="65">
        <v>45422</v>
      </c>
      <c r="N10" s="64">
        <f>IF(OR(ISBLANK(L10),ISBLANK(M10)),(IF(AND(ISBLANK(L10),NOT(ISBLANK(M10)),NOT(ISBLANK(K10))),YEARFRAC(K10,M10)*12,"")),YEARFRAC(L10,M10)*12)</f>
        <v>11.2</v>
      </c>
      <c r="O10" s="61">
        <v>1685</v>
      </c>
      <c r="P10" s="66">
        <f>IF(AND(ISBLANK(O10),N10&gt;0),"",(O10/N10)*12)</f>
        <v>1805</v>
      </c>
      <c r="Q10" s="62" t="s">
        <v>36</v>
      </c>
      <c r="R10" s="62" t="s">
        <v>46</v>
      </c>
      <c r="S10" s="62" t="s">
        <v>47</v>
      </c>
      <c r="T10" s="62">
        <v>12664</v>
      </c>
      <c r="U10" s="62" t="s">
        <v>48</v>
      </c>
      <c r="V10" s="62"/>
      <c r="W10" s="62"/>
      <c r="X10" s="62"/>
    </row>
    <row r="11" spans="1:25" s="34" customFormat="1" x14ac:dyDescent="0.25">
      <c r="A11" s="34">
        <v>2</v>
      </c>
      <c r="B11" s="34">
        <v>71</v>
      </c>
      <c r="D11" s="34">
        <v>9</v>
      </c>
      <c r="E11" s="35">
        <v>301</v>
      </c>
      <c r="G11" s="36" t="str">
        <f>IF(ISBLANK($E11),"",VLOOKUP($E11,Data!$A$2:$C$26,2,))</f>
        <v>BRUN</v>
      </c>
      <c r="H11" s="36" t="str">
        <f>IF(ISBLANK($E11),"",VLOOKUP($E11,Data!$A$2:$C$26,3,))</f>
        <v xml:space="preserve">Junior 6-12 mnd </v>
      </c>
      <c r="I11" s="37">
        <f>IF(ISBLANK(M11),"",YEARFRAC(K11,M11)*12)</f>
        <v>8.5</v>
      </c>
      <c r="J11" s="35" t="s">
        <v>49</v>
      </c>
      <c r="K11" s="38">
        <v>45156</v>
      </c>
      <c r="L11" s="38"/>
      <c r="M11" s="38">
        <v>45416</v>
      </c>
      <c r="N11" s="37">
        <f>IF(OR(ISBLANK(L11),ISBLANK(M11)),(IF(AND(ISBLANK(L11),NOT(ISBLANK(M11)),NOT(ISBLANK(K11))),YEARFRAC(K11,M11)*12,"")),YEARFRAC(L11,M11)*12)</f>
        <v>8.5</v>
      </c>
      <c r="O11" s="34">
        <v>1205</v>
      </c>
      <c r="P11" s="39">
        <f>IF(AND(ISBLANK(O11),N11&gt;0),"",(O11/N11)*12)</f>
        <v>1701</v>
      </c>
      <c r="Q11" s="35" t="s">
        <v>26</v>
      </c>
      <c r="R11" s="35" t="s">
        <v>50</v>
      </c>
      <c r="S11" s="35" t="s">
        <v>51</v>
      </c>
      <c r="T11" s="35">
        <v>12725</v>
      </c>
      <c r="U11" s="35" t="s">
        <v>51</v>
      </c>
      <c r="V11" s="35"/>
      <c r="W11" s="35"/>
      <c r="X11" s="35"/>
    </row>
    <row r="12" spans="1:25" s="34" customFormat="1" x14ac:dyDescent="0.25">
      <c r="A12" s="34">
        <v>3</v>
      </c>
      <c r="B12" s="34">
        <v>64.5</v>
      </c>
      <c r="D12" s="34">
        <v>12</v>
      </c>
      <c r="E12" s="35">
        <v>301</v>
      </c>
      <c r="G12" s="36" t="str">
        <f>IF(ISBLANK($E12),"",VLOOKUP($E12,Data!$A$2:$C$26,2,))</f>
        <v>BRUN</v>
      </c>
      <c r="H12" s="36" t="str">
        <f>IF(ISBLANK($E12),"",VLOOKUP($E12,Data!$A$2:$C$26,3,))</f>
        <v xml:space="preserve">Junior 6-12 mnd </v>
      </c>
      <c r="I12" s="37">
        <f>IF(ISBLANK(M12),"",YEARFRAC(K12,M12)*12)</f>
        <v>10</v>
      </c>
      <c r="J12" s="35" t="s">
        <v>52</v>
      </c>
      <c r="K12" s="38">
        <v>45110</v>
      </c>
      <c r="L12" s="38"/>
      <c r="M12" s="38">
        <v>45416</v>
      </c>
      <c r="N12" s="37">
        <f>IF(OR(ISBLANK(L12),ISBLANK(M12)),(IF(AND(ISBLANK(L12),NOT(ISBLANK(M12)),NOT(ISBLANK(K12))),YEARFRAC(K12,M12)*12,"")),YEARFRAC(L12,M12)*12)</f>
        <v>10</v>
      </c>
      <c r="O12" s="34">
        <v>1136</v>
      </c>
      <c r="P12" s="39">
        <f>IF(AND(ISBLANK(O12),N12&gt;0),"",(O12/N12)*12)</f>
        <v>1363</v>
      </c>
      <c r="Q12" s="35" t="s">
        <v>53</v>
      </c>
      <c r="R12" s="35" t="s">
        <v>54</v>
      </c>
      <c r="S12" s="35" t="s">
        <v>55</v>
      </c>
      <c r="T12" s="35">
        <v>12965</v>
      </c>
      <c r="U12" s="35" t="s">
        <v>56</v>
      </c>
      <c r="V12" s="35"/>
      <c r="W12" s="35"/>
      <c r="X12" s="35"/>
    </row>
    <row r="13" spans="1:25" s="34" customFormat="1" x14ac:dyDescent="0.25">
      <c r="A13" s="34">
        <v>4</v>
      </c>
      <c r="B13" s="34">
        <v>55.5</v>
      </c>
      <c r="D13" s="34">
        <v>13</v>
      </c>
      <c r="E13" s="34">
        <v>301</v>
      </c>
      <c r="G13" s="36" t="str">
        <f>IF(ISBLANK($E13),"",VLOOKUP($E13,Data!$A$2:$C$26,2,))</f>
        <v>BRUN</v>
      </c>
      <c r="H13" s="36" t="str">
        <f>IF(ISBLANK($E13),"",VLOOKUP($E13,Data!$A$2:$C$26,3,))</f>
        <v xml:space="preserve">Junior 6-12 mnd </v>
      </c>
      <c r="I13" s="37">
        <f>IF(ISBLANK(M13),"",YEARFRAC(K13,M13)*12)</f>
        <v>10.5</v>
      </c>
      <c r="J13" s="34" t="s">
        <v>57</v>
      </c>
      <c r="K13" s="48">
        <v>45092</v>
      </c>
      <c r="M13" s="48">
        <v>45413</v>
      </c>
      <c r="N13" s="37">
        <f>IF(OR(ISBLANK(L13),ISBLANK(M13)),(IF(AND(ISBLANK(L13),NOT(ISBLANK(M13)),NOT(ISBLANK(K13))),YEARFRAC(K13,M13)*12,"")),YEARFRAC(L13,M13)*12)</f>
        <v>10.5</v>
      </c>
      <c r="O13" s="34">
        <v>612</v>
      </c>
      <c r="P13" s="39">
        <f>IF(AND(ISBLANK(O13),N13&gt;0),"",(O13/N13)*12)</f>
        <v>699</v>
      </c>
      <c r="Q13" s="34" t="s">
        <v>58</v>
      </c>
      <c r="R13" s="34" t="s">
        <v>59</v>
      </c>
      <c r="S13" s="34" t="s">
        <v>60</v>
      </c>
      <c r="T13" s="34">
        <v>12847</v>
      </c>
      <c r="U13" s="34" t="s">
        <v>60</v>
      </c>
      <c r="V13" s="49"/>
    </row>
    <row r="14" spans="1:25" s="34" customFormat="1" x14ac:dyDescent="0.25">
      <c r="A14" s="34">
        <v>1</v>
      </c>
      <c r="B14" s="34">
        <v>77.25</v>
      </c>
      <c r="D14" s="34">
        <v>14</v>
      </c>
      <c r="E14" s="35">
        <v>301</v>
      </c>
      <c r="G14" s="36" t="str">
        <f>IF(ISBLANK($E14),"",VLOOKUP($E14,Data!$A$2:$C$26,2,))</f>
        <v>BRUN</v>
      </c>
      <c r="H14" s="36" t="str">
        <f>IF(ISBLANK($E14),"",VLOOKUP($E14,Data!$A$2:$C$26,3,))</f>
        <v xml:space="preserve">Junior 6-12 mnd </v>
      </c>
      <c r="I14" s="37">
        <f>IF(ISBLANK(M14),"",YEARFRAC(K14,M14)*12)</f>
        <v>11</v>
      </c>
      <c r="J14" s="35" t="s">
        <v>61</v>
      </c>
      <c r="K14" s="38">
        <v>45087</v>
      </c>
      <c r="L14" s="38"/>
      <c r="M14" s="38">
        <v>45422</v>
      </c>
      <c r="N14" s="37">
        <f>IF(OR(ISBLANK(L14),ISBLANK(M14)),(IF(AND(ISBLANK(L14),NOT(ISBLANK(M14)),NOT(ISBLANK(K14))),YEARFRAC(K14,M14)*12,"")),YEARFRAC(L14,M14)*12)</f>
        <v>11</v>
      </c>
      <c r="O14" s="34">
        <v>1708</v>
      </c>
      <c r="P14" s="39">
        <f>IF(AND(ISBLANK(O14),N14&gt;0),"",(O14/N14)*12)</f>
        <v>1863</v>
      </c>
      <c r="Q14" s="35" t="s">
        <v>62</v>
      </c>
      <c r="R14" s="35" t="s">
        <v>63</v>
      </c>
      <c r="S14" s="35" t="s">
        <v>47</v>
      </c>
      <c r="T14" s="35">
        <v>12665</v>
      </c>
      <c r="U14" s="35" t="s">
        <v>48</v>
      </c>
      <c r="V14" s="35"/>
      <c r="W14" s="35"/>
      <c r="X14" s="35"/>
    </row>
    <row r="15" spans="1:25" s="28" customFormat="1" x14ac:dyDescent="0.25">
      <c r="A15" s="9"/>
      <c r="B15" s="9">
        <v>74</v>
      </c>
      <c r="C15" s="9"/>
      <c r="D15" s="9">
        <v>7</v>
      </c>
      <c r="E15" s="9">
        <v>401</v>
      </c>
      <c r="F15" s="9"/>
      <c r="G15" s="12" t="str">
        <f>IF(ISBLANK($E15),"",VLOOKUP($E15,Data!$A$2:$C$26,2,))</f>
        <v>FAWN</v>
      </c>
      <c r="H15" s="12" t="str">
        <f>IF(ISBLANK($E15),"",VLOOKUP($E15,Data!$A$2:$C$26,3,))</f>
        <v xml:space="preserve">Junior 6-12 mnd </v>
      </c>
      <c r="I15" s="13">
        <f>IF(ISBLANK(M15),"",YEARFRAC(K15,M15)*12)</f>
        <v>7.2</v>
      </c>
      <c r="J15" s="9" t="s">
        <v>64</v>
      </c>
      <c r="K15" s="17">
        <v>45205</v>
      </c>
      <c r="L15" s="9"/>
      <c r="M15" s="17">
        <v>45423</v>
      </c>
      <c r="N15" s="13">
        <f>IF(OR(ISBLANK(L15),ISBLANK(M15)),(IF(AND(ISBLANK(L15),NOT(ISBLANK(M15)),NOT(ISBLANK(K15))),YEARFRAC(K15,M15)*12,"")),YEARFRAC(L15,M15)*12)</f>
        <v>7.2</v>
      </c>
      <c r="O15" s="9">
        <v>757</v>
      </c>
      <c r="P15" s="15">
        <f>IF(AND(ISBLANK(O15),N15&gt;0),"",(O15/N15)*12)</f>
        <v>1262</v>
      </c>
      <c r="Q15" s="9" t="s">
        <v>65</v>
      </c>
      <c r="R15" s="9" t="s">
        <v>66</v>
      </c>
      <c r="S15" s="9" t="s">
        <v>28</v>
      </c>
      <c r="T15" s="9">
        <v>12699</v>
      </c>
      <c r="U15" s="11" t="s">
        <v>28</v>
      </c>
      <c r="V15" s="11"/>
      <c r="W15" s="11"/>
      <c r="X15" s="11"/>
      <c r="Y15" s="9"/>
    </row>
    <row r="16" spans="1:25" x14ac:dyDescent="0.25">
      <c r="A16" s="9">
        <v>5</v>
      </c>
      <c r="B16" s="9">
        <v>77.25</v>
      </c>
      <c r="D16" s="9">
        <v>16</v>
      </c>
      <c r="E16" s="11">
        <v>401</v>
      </c>
      <c r="G16" s="12" t="str">
        <f>IF(ISBLANK($E16),"",VLOOKUP($E16,Data!$A$2:$C$26,2,))</f>
        <v>FAWN</v>
      </c>
      <c r="H16" s="12" t="str">
        <f>IF(ISBLANK($E16),"",VLOOKUP($E16,Data!$A$2:$C$26,3,))</f>
        <v xml:space="preserve">Junior 6-12 mnd </v>
      </c>
      <c r="I16" s="13">
        <f>IF(ISBLANK(M16),"",YEARFRAC(K16,M16)*12)</f>
        <v>9.5</v>
      </c>
      <c r="J16" s="11" t="s">
        <v>67</v>
      </c>
      <c r="K16" s="14">
        <v>45114</v>
      </c>
      <c r="L16" s="14"/>
      <c r="M16" s="14">
        <v>45404</v>
      </c>
      <c r="N16" s="13">
        <f>IF(OR(ISBLANK(L16),ISBLANK(M16)),(IF(AND(ISBLANK(L16),NOT(ISBLANK(M16)),NOT(ISBLANK(K16))),YEARFRAC(K16,M16)*12,"")),YEARFRAC(L16,M16)*12)</f>
        <v>9.5</v>
      </c>
      <c r="O16" s="9">
        <v>1145</v>
      </c>
      <c r="P16" s="15">
        <f>IF(AND(ISBLANK(O16),N16&gt;0),"",(O16/N16)*12)</f>
        <v>1446</v>
      </c>
      <c r="Q16" s="11" t="s">
        <v>68</v>
      </c>
      <c r="R16" s="11" t="s">
        <v>69</v>
      </c>
      <c r="S16" s="11" t="s">
        <v>70</v>
      </c>
      <c r="T16" s="11">
        <v>12704</v>
      </c>
      <c r="U16" s="11" t="s">
        <v>71</v>
      </c>
      <c r="V16" s="11"/>
      <c r="W16" s="11"/>
      <c r="X16" s="11"/>
    </row>
    <row r="17" spans="1:25" x14ac:dyDescent="0.25">
      <c r="B17" s="9">
        <v>69</v>
      </c>
      <c r="D17" s="9">
        <v>17</v>
      </c>
      <c r="E17" s="11">
        <v>401</v>
      </c>
      <c r="G17" s="12" t="str">
        <f>IF(ISBLANK($E17),"",VLOOKUP($E17,Data!$A$2:$C$26,2,))</f>
        <v>FAWN</v>
      </c>
      <c r="H17" s="12" t="str">
        <f>IF(ISBLANK($E17),"",VLOOKUP($E17,Data!$A$2:$C$26,3,))</f>
        <v xml:space="preserve">Junior 6-12 mnd </v>
      </c>
      <c r="I17" s="13">
        <f>IF(ISBLANK(M17),"",YEARFRAC(K17,M17)*12)</f>
        <v>9.8000000000000007</v>
      </c>
      <c r="J17" s="11" t="s">
        <v>72</v>
      </c>
      <c r="K17" s="14">
        <v>45106</v>
      </c>
      <c r="L17" s="14"/>
      <c r="M17" s="14">
        <v>45404</v>
      </c>
      <c r="N17" s="13">
        <f>IF(OR(ISBLANK(L17),ISBLANK(M17)),(IF(AND(ISBLANK(L17),NOT(ISBLANK(M17)),NOT(ISBLANK(K17))),YEARFRAC(K17,M17)*12,"")),YEARFRAC(L17,M17)*12)</f>
        <v>9.8000000000000007</v>
      </c>
      <c r="O17" s="9">
        <v>978</v>
      </c>
      <c r="P17" s="15">
        <f>IF(AND(ISBLANK(O17),N17&gt;0),"",(O17/N17)*12)</f>
        <v>1198</v>
      </c>
      <c r="Q17" s="11" t="s">
        <v>26</v>
      </c>
      <c r="R17" s="11" t="s">
        <v>73</v>
      </c>
      <c r="S17" s="11" t="s">
        <v>70</v>
      </c>
      <c r="T17" s="11">
        <v>12703</v>
      </c>
      <c r="U17" s="11" t="s">
        <v>71</v>
      </c>
      <c r="V17" s="11"/>
      <c r="W17" s="11"/>
      <c r="X17" s="11"/>
    </row>
    <row r="18" spans="1:25" x14ac:dyDescent="0.25">
      <c r="B18" s="9">
        <v>75.25</v>
      </c>
      <c r="D18" s="9">
        <v>11</v>
      </c>
      <c r="E18" s="9">
        <v>401</v>
      </c>
      <c r="G18" s="12" t="str">
        <f>IF(ISBLANK($E18),"",VLOOKUP($E18,Data!$A$2:$C$26,2,))</f>
        <v>FAWN</v>
      </c>
      <c r="H18" s="12" t="str">
        <f>IF(ISBLANK($E18),"",VLOOKUP($E18,Data!$A$2:$C$26,3,))</f>
        <v xml:space="preserve">Junior 6-12 mnd </v>
      </c>
      <c r="I18" s="13">
        <f>IF(ISBLANK(M18),"",YEARFRAC(K18,M18)*12)</f>
        <v>10</v>
      </c>
      <c r="J18" s="9" t="s">
        <v>74</v>
      </c>
      <c r="K18" s="17">
        <v>45119</v>
      </c>
      <c r="M18" s="17">
        <v>45425</v>
      </c>
      <c r="N18" s="13">
        <f>IF(OR(ISBLANK(L18),ISBLANK(M18)),(IF(AND(ISBLANK(L18),NOT(ISBLANK(M18)),NOT(ISBLANK(K18))),YEARFRAC(K18,M18)*12,"")),YEARFRAC(L18,M18)*12)</f>
        <v>10</v>
      </c>
      <c r="O18" s="9">
        <v>1381</v>
      </c>
      <c r="P18" s="15">
        <f>IF(AND(ISBLANK(O18),N18&gt;0),"",(O18/N18)*12)</f>
        <v>1657</v>
      </c>
      <c r="Q18" s="9" t="s">
        <v>58</v>
      </c>
      <c r="R18" s="9" t="s">
        <v>75</v>
      </c>
      <c r="S18" s="9" t="s">
        <v>76</v>
      </c>
      <c r="T18" s="9">
        <v>12728</v>
      </c>
      <c r="U18" s="9" t="s">
        <v>76</v>
      </c>
    </row>
    <row r="19" spans="1:25" x14ac:dyDescent="0.25">
      <c r="A19" s="16"/>
      <c r="B19" s="9">
        <v>73.5</v>
      </c>
      <c r="D19" s="9">
        <v>18</v>
      </c>
      <c r="E19" s="11">
        <v>401</v>
      </c>
      <c r="G19" s="12" t="str">
        <f>IF(ISBLANK($E19),"",VLOOKUP($E19,Data!$A$2:$C$26,2,))</f>
        <v>FAWN</v>
      </c>
      <c r="H19" s="12" t="str">
        <f>IF(ISBLANK($E19),"",VLOOKUP($E19,Data!$A$2:$C$26,3,))</f>
        <v xml:space="preserve">Junior 6-12 mnd </v>
      </c>
      <c r="I19" s="13">
        <f>IF(ISBLANK(M19),"",YEARFRAC(K19,M19)*12)</f>
        <v>10.1</v>
      </c>
      <c r="J19" s="11" t="s">
        <v>77</v>
      </c>
      <c r="K19" s="14">
        <v>45104</v>
      </c>
      <c r="L19" s="14"/>
      <c r="M19" s="14">
        <v>45413</v>
      </c>
      <c r="N19" s="13">
        <f>IF(OR(ISBLANK(L19),ISBLANK(M19)),(IF(AND(ISBLANK(L19),NOT(ISBLANK(M19)),NOT(ISBLANK(K19))),YEARFRAC(K19,M19)*12,"")),YEARFRAC(L19,M19)*12)</f>
        <v>10.1</v>
      </c>
      <c r="O19" s="9">
        <v>1195</v>
      </c>
      <c r="P19" s="15">
        <f>IF(AND(ISBLANK(O19),N19&gt;0),"",(O19/N19)*12)</f>
        <v>1420</v>
      </c>
      <c r="Q19" s="11" t="s">
        <v>78</v>
      </c>
      <c r="R19" s="11" t="s">
        <v>79</v>
      </c>
      <c r="S19" s="11" t="s">
        <v>80</v>
      </c>
      <c r="T19" s="11">
        <v>12634</v>
      </c>
      <c r="U19" s="11" t="s">
        <v>81</v>
      </c>
      <c r="V19" s="11"/>
      <c r="W19" s="11"/>
      <c r="X19" s="11"/>
    </row>
    <row r="20" spans="1:25" x14ac:dyDescent="0.25">
      <c r="B20" s="9">
        <v>56.75</v>
      </c>
      <c r="D20" s="9">
        <v>20</v>
      </c>
      <c r="E20" s="9">
        <v>401</v>
      </c>
      <c r="G20" s="12" t="str">
        <f>IF(ISBLANK($E20),"",VLOOKUP($E20,Data!$A$2:$C$26,2,))</f>
        <v>FAWN</v>
      </c>
      <c r="H20" s="12" t="str">
        <f>IF(ISBLANK($E20),"",VLOOKUP($E20,Data!$A$2:$C$26,3,))</f>
        <v xml:space="preserve">Junior 6-12 mnd </v>
      </c>
      <c r="I20" s="13">
        <f>IF(ISBLANK(M20),"",YEARFRAC(K20,M20)*12)</f>
        <v>10.199999999999999</v>
      </c>
      <c r="J20" s="9" t="s">
        <v>82</v>
      </c>
      <c r="K20" s="17">
        <v>45119</v>
      </c>
      <c r="M20" s="17">
        <v>45430</v>
      </c>
      <c r="N20" s="13">
        <f>IF(OR(ISBLANK(L20),ISBLANK(M20)),(IF(AND(ISBLANK(L20),NOT(ISBLANK(M20)),NOT(ISBLANK(K20))),YEARFRAC(K20,M20)*12,"")),YEARFRAC(L20,M20)*12)</f>
        <v>10.199999999999999</v>
      </c>
      <c r="O20" s="9">
        <v>779</v>
      </c>
      <c r="P20" s="15">
        <f>IF(AND(ISBLANK(O20),N20&gt;0),"",(O20/N20)*12)</f>
        <v>916</v>
      </c>
      <c r="Q20" s="9" t="s">
        <v>83</v>
      </c>
      <c r="R20" s="9" t="s">
        <v>84</v>
      </c>
      <c r="S20" s="9" t="s">
        <v>60</v>
      </c>
      <c r="T20" s="9">
        <v>12849</v>
      </c>
      <c r="U20" s="9" t="s">
        <v>60</v>
      </c>
      <c r="V20" s="19"/>
    </row>
    <row r="21" spans="1:25" s="86" customFormat="1" ht="60" x14ac:dyDescent="0.25">
      <c r="A21" s="80">
        <v>1</v>
      </c>
      <c r="B21" s="80">
        <v>85.75</v>
      </c>
      <c r="C21" s="60" t="s">
        <v>460</v>
      </c>
      <c r="D21" s="80">
        <v>34</v>
      </c>
      <c r="E21" s="81">
        <v>401</v>
      </c>
      <c r="F21" s="80"/>
      <c r="G21" s="82" t="str">
        <f>IF(ISBLANK($E21),"",VLOOKUP($E21,Data!$A$2:$C$26,2,))</f>
        <v>FAWN</v>
      </c>
      <c r="H21" s="82" t="str">
        <f>IF(ISBLANK($E21),"",VLOOKUP($E21,Data!$A$2:$C$26,3,))</f>
        <v xml:space="preserve">Junior 6-12 mnd </v>
      </c>
      <c r="I21" s="83">
        <f>IF(ISBLANK(M21),"",YEARFRAC(K21,M21)*12)</f>
        <v>10.199999999999999</v>
      </c>
      <c r="J21" s="81" t="s">
        <v>85</v>
      </c>
      <c r="K21" s="84">
        <v>45113</v>
      </c>
      <c r="L21" s="84"/>
      <c r="M21" s="84">
        <v>45424</v>
      </c>
      <c r="N21" s="83">
        <f>IF(OR(ISBLANK(L21),ISBLANK(M21)),(IF(AND(ISBLANK(L21),NOT(ISBLANK(M21)),NOT(ISBLANK(K21))),YEARFRAC(K21,M21)*12,"")),YEARFRAC(L21,M21)*12)</f>
        <v>10.199999999999999</v>
      </c>
      <c r="O21" s="80">
        <v>1590</v>
      </c>
      <c r="P21" s="85">
        <f>IF(AND(ISBLANK(O21),N21&gt;0),"",(O21/N21)*12)</f>
        <v>1871</v>
      </c>
      <c r="Q21" s="81" t="s">
        <v>86</v>
      </c>
      <c r="R21" s="81" t="s">
        <v>87</v>
      </c>
      <c r="S21" s="81" t="s">
        <v>88</v>
      </c>
      <c r="T21" s="81">
        <v>12770</v>
      </c>
      <c r="U21" s="81" t="s">
        <v>88</v>
      </c>
      <c r="V21" s="81"/>
      <c r="W21" s="81"/>
      <c r="X21" s="81"/>
      <c r="Y21" s="80"/>
    </row>
    <row r="22" spans="1:25" x14ac:dyDescent="0.25">
      <c r="A22" s="16">
        <v>4</v>
      </c>
      <c r="B22" s="9">
        <v>78</v>
      </c>
      <c r="D22" s="9">
        <v>19</v>
      </c>
      <c r="E22" s="11">
        <v>401</v>
      </c>
      <c r="G22" s="12" t="str">
        <f>IF(ISBLANK($E22),"",VLOOKUP($E22,Data!$A$2:$C$26,2,))</f>
        <v>FAWN</v>
      </c>
      <c r="H22" s="12" t="str">
        <f>IF(ISBLANK($E22),"",VLOOKUP($E22,Data!$A$2:$C$26,3,))</f>
        <v xml:space="preserve">Junior 6-12 mnd </v>
      </c>
      <c r="I22" s="13">
        <f>IF(ISBLANK(M22),"",YEARFRAC(K22,M22)*12)</f>
        <v>10.199999999999999</v>
      </c>
      <c r="J22" s="11" t="s">
        <v>89</v>
      </c>
      <c r="K22" s="14">
        <v>45094</v>
      </c>
      <c r="L22" s="14"/>
      <c r="M22" s="14">
        <v>45405</v>
      </c>
      <c r="N22" s="13">
        <f>IF(OR(ISBLANK(L22),ISBLANK(M22)),(IF(AND(ISBLANK(L22),NOT(ISBLANK(M22)),NOT(ISBLANK(K22))),YEARFRAC(K22,M22)*12,"")),YEARFRAC(L22,M22)*12)</f>
        <v>10.199999999999999</v>
      </c>
      <c r="O22" s="9">
        <v>913</v>
      </c>
      <c r="P22" s="15">
        <f>IF(AND(ISBLANK(O22),N22&gt;0),"",(O22/N22)*12)</f>
        <v>1074</v>
      </c>
      <c r="Q22" s="11" t="s">
        <v>90</v>
      </c>
      <c r="R22" s="11" t="s">
        <v>91</v>
      </c>
      <c r="S22" s="11" t="s">
        <v>92</v>
      </c>
      <c r="T22" s="11">
        <v>12676</v>
      </c>
      <c r="U22" s="11" t="s">
        <v>92</v>
      </c>
      <c r="V22" s="11"/>
      <c r="W22" s="11"/>
      <c r="X22" s="11"/>
    </row>
    <row r="23" spans="1:25" x14ac:dyDescent="0.25">
      <c r="B23" s="9">
        <v>59.5</v>
      </c>
      <c r="D23" s="9">
        <v>21</v>
      </c>
      <c r="E23" s="11">
        <v>401</v>
      </c>
      <c r="G23" s="12" t="str">
        <f>IF(ISBLANK($E23),"",VLOOKUP($E23,Data!$A$2:$C$26,2,))</f>
        <v>FAWN</v>
      </c>
      <c r="H23" s="12" t="str">
        <f>IF(ISBLANK($E23),"",VLOOKUP($E23,Data!$A$2:$C$26,3,))</f>
        <v xml:space="preserve">Junior 6-12 mnd </v>
      </c>
      <c r="I23" s="13">
        <f>IF(ISBLANK(M23),"",YEARFRAC(K23,M23)*12)</f>
        <v>10.5</v>
      </c>
      <c r="J23" s="11" t="s">
        <v>93</v>
      </c>
      <c r="K23" s="14">
        <v>45100</v>
      </c>
      <c r="L23" s="14"/>
      <c r="M23" s="14">
        <v>45419</v>
      </c>
      <c r="N23" s="13">
        <f>IF(OR(ISBLANK(L23),ISBLANK(M23)),(IF(AND(ISBLANK(L23),NOT(ISBLANK(M23)),NOT(ISBLANK(K23))),YEARFRAC(K23,M23)*12,"")),YEARFRAC(L23,M23)*12)</f>
        <v>10.5</v>
      </c>
      <c r="O23" s="9">
        <v>768</v>
      </c>
      <c r="P23" s="15">
        <f>IF(AND(ISBLANK(O23),N23&gt;0),"",(O23/N23)*12)</f>
        <v>878</v>
      </c>
      <c r="Q23" s="11" t="s">
        <v>32</v>
      </c>
      <c r="R23" s="11" t="s">
        <v>94</v>
      </c>
      <c r="S23" s="11" t="s">
        <v>95</v>
      </c>
      <c r="T23" s="11">
        <v>12764</v>
      </c>
      <c r="U23" s="11" t="s">
        <v>96</v>
      </c>
      <c r="V23" s="11"/>
      <c r="W23" s="11"/>
      <c r="X23" s="11"/>
    </row>
    <row r="24" spans="1:25" x14ac:dyDescent="0.25">
      <c r="A24" s="9">
        <v>6</v>
      </c>
      <c r="B24" s="9">
        <v>75.5</v>
      </c>
      <c r="D24" s="9">
        <v>23</v>
      </c>
      <c r="E24" s="11">
        <v>401</v>
      </c>
      <c r="G24" s="12" t="str">
        <f>IF(ISBLANK($E24),"",VLOOKUP($E24,Data!$A$2:$C$26,2,))</f>
        <v>FAWN</v>
      </c>
      <c r="H24" s="12" t="str">
        <f>IF(ISBLANK($E24),"",VLOOKUP($E24,Data!$A$2:$C$26,3,))</f>
        <v xml:space="preserve">Junior 6-12 mnd </v>
      </c>
      <c r="I24" s="13">
        <f>IF(ISBLANK(M24),"",YEARFRAC(K24,M24)*12)</f>
        <v>10.7</v>
      </c>
      <c r="J24" s="11" t="s">
        <v>97</v>
      </c>
      <c r="K24" s="14">
        <v>45090</v>
      </c>
      <c r="L24" s="14"/>
      <c r="M24" s="14">
        <v>45416</v>
      </c>
      <c r="N24" s="13">
        <f>IF(OR(ISBLANK(L24),ISBLANK(M24)),(IF(AND(ISBLANK(L24),NOT(ISBLANK(M24)),NOT(ISBLANK(K24))),YEARFRAC(K24,M24)*12,"")),YEARFRAC(L24,M24)*12)</f>
        <v>10.7</v>
      </c>
      <c r="O24" s="9">
        <v>1434</v>
      </c>
      <c r="P24" s="15">
        <f>IF(AND(ISBLANK(O24),N24&gt;0),"",(O24/N24)*12)</f>
        <v>1608</v>
      </c>
      <c r="Q24" s="11" t="s">
        <v>32</v>
      </c>
      <c r="R24" s="11" t="s">
        <v>98</v>
      </c>
      <c r="S24" s="11" t="s">
        <v>34</v>
      </c>
      <c r="T24" s="11">
        <v>12717</v>
      </c>
      <c r="U24" s="11" t="s">
        <v>34</v>
      </c>
      <c r="V24" s="11"/>
      <c r="W24" s="11"/>
      <c r="X24" s="11"/>
    </row>
    <row r="25" spans="1:25" x14ac:dyDescent="0.25">
      <c r="A25" s="16"/>
      <c r="B25" s="9">
        <v>74.5</v>
      </c>
      <c r="D25" s="9">
        <v>24</v>
      </c>
      <c r="E25" s="11">
        <v>401</v>
      </c>
      <c r="G25" s="12" t="str">
        <f>IF(ISBLANK($E25),"",VLOOKUP($E25,Data!$A$2:$C$26,2,))</f>
        <v>FAWN</v>
      </c>
      <c r="H25" s="12" t="str">
        <f>IF(ISBLANK($E25),"",VLOOKUP($E25,Data!$A$2:$C$26,3,))</f>
        <v xml:space="preserve">Junior 6-12 mnd </v>
      </c>
      <c r="I25" s="13">
        <f>IF(ISBLANK(M25),"",YEARFRAC(K25,M25)*12)</f>
        <v>11</v>
      </c>
      <c r="J25" s="11" t="s">
        <v>99</v>
      </c>
      <c r="K25" s="14">
        <v>45088</v>
      </c>
      <c r="L25" s="14"/>
      <c r="M25" s="14">
        <v>45423</v>
      </c>
      <c r="N25" s="13">
        <f>IF(OR(ISBLANK(L25),ISBLANK(M25)),(IF(AND(ISBLANK(L25),NOT(ISBLANK(M25)),NOT(ISBLANK(K25))),YEARFRAC(K25,M25)*12,"")),YEARFRAC(L25,M25)*12)</f>
        <v>11</v>
      </c>
      <c r="O25" s="9">
        <v>1479</v>
      </c>
      <c r="P25" s="15">
        <f>IF(AND(ISBLANK(O25),N25&gt;0),"",(O25/N25)*12)</f>
        <v>1613</v>
      </c>
      <c r="Q25" s="11" t="s">
        <v>100</v>
      </c>
      <c r="R25" s="11" t="s">
        <v>101</v>
      </c>
      <c r="S25" s="11" t="s">
        <v>28</v>
      </c>
      <c r="T25" s="11">
        <v>12687</v>
      </c>
      <c r="U25" s="11" t="s">
        <v>28</v>
      </c>
      <c r="V25" s="11"/>
      <c r="W25" s="11"/>
      <c r="X25" s="11"/>
    </row>
    <row r="26" spans="1:25" x14ac:dyDescent="0.25">
      <c r="B26" s="9">
        <v>70.5</v>
      </c>
      <c r="D26" s="9">
        <v>25</v>
      </c>
      <c r="E26" s="11">
        <v>401</v>
      </c>
      <c r="G26" s="12" t="str">
        <f>IF(ISBLANK($E26),"",VLOOKUP($E26,Data!$A$2:$C$26,2,))</f>
        <v>FAWN</v>
      </c>
      <c r="H26" s="12" t="str">
        <f>IF(ISBLANK($E26),"",VLOOKUP($E26,Data!$A$2:$C$26,3,))</f>
        <v xml:space="preserve">Junior 6-12 mnd </v>
      </c>
      <c r="I26" s="13">
        <f>IF(ISBLANK(M26),"",YEARFRAC(K26,M26)*12)</f>
        <v>11</v>
      </c>
      <c r="J26" s="11" t="s">
        <v>102</v>
      </c>
      <c r="K26" s="14">
        <v>45078</v>
      </c>
      <c r="L26" s="14"/>
      <c r="M26" s="14">
        <v>45413</v>
      </c>
      <c r="N26" s="13">
        <f>IF(OR(ISBLANK(L26),ISBLANK(M26)),(IF(AND(ISBLANK(L26),NOT(ISBLANK(M26)),NOT(ISBLANK(K26))),YEARFRAC(K26,M26)*12,"")),YEARFRAC(L26,M26)*12)</f>
        <v>11</v>
      </c>
      <c r="O26" s="9">
        <v>868</v>
      </c>
      <c r="P26" s="15">
        <f>IF(AND(ISBLANK(O26),N26&gt;0),"",(O26/N26)*12)</f>
        <v>947</v>
      </c>
      <c r="Q26" s="11" t="s">
        <v>103</v>
      </c>
      <c r="R26" s="11" t="s">
        <v>104</v>
      </c>
      <c r="S26" s="11" t="s">
        <v>105</v>
      </c>
      <c r="T26" s="11">
        <v>12583</v>
      </c>
      <c r="U26" s="11" t="s">
        <v>106</v>
      </c>
      <c r="V26" s="11"/>
      <c r="W26" s="11"/>
      <c r="X26" s="11"/>
    </row>
    <row r="27" spans="1:25" s="61" customFormat="1" x14ac:dyDescent="0.25">
      <c r="A27" s="61">
        <v>2</v>
      </c>
      <c r="B27" s="61">
        <v>80.75</v>
      </c>
      <c r="C27" s="61" t="s">
        <v>446</v>
      </c>
      <c r="D27" s="61">
        <v>26</v>
      </c>
      <c r="E27" s="62">
        <v>401</v>
      </c>
      <c r="G27" s="63" t="str">
        <f>IF(ISBLANK($E27),"",VLOOKUP($E27,Data!$A$2:$C$26,2,))</f>
        <v>FAWN</v>
      </c>
      <c r="H27" s="63" t="str">
        <f>IF(ISBLANK($E27),"",VLOOKUP($E27,Data!$A$2:$C$26,3,))</f>
        <v xml:space="preserve">Junior 6-12 mnd </v>
      </c>
      <c r="I27" s="64">
        <f>IF(ISBLANK(M27),"",YEARFRAC(K27,M27)*12)</f>
        <v>11.6</v>
      </c>
      <c r="J27" s="62" t="s">
        <v>107</v>
      </c>
      <c r="K27" s="65">
        <v>45059</v>
      </c>
      <c r="L27" s="65"/>
      <c r="M27" s="65">
        <v>45412</v>
      </c>
      <c r="N27" s="64">
        <f>IF(OR(ISBLANK(L27),ISBLANK(M27)),(IF(AND(ISBLANK(L27),NOT(ISBLANK(M27)),NOT(ISBLANK(K27))),YEARFRAC(K27,M27)*12,"")),YEARFRAC(L27,M27)*12)</f>
        <v>11.6</v>
      </c>
      <c r="O27" s="61">
        <v>1560</v>
      </c>
      <c r="P27" s="66">
        <f>IF(AND(ISBLANK(O27),N27&gt;0),"",(O27/N27)*12)</f>
        <v>1614</v>
      </c>
      <c r="Q27" s="62" t="s">
        <v>108</v>
      </c>
      <c r="R27" s="62" t="s">
        <v>109</v>
      </c>
      <c r="S27" s="62" t="s">
        <v>110</v>
      </c>
      <c r="T27" s="62">
        <v>12615</v>
      </c>
      <c r="U27" s="62" t="s">
        <v>110</v>
      </c>
      <c r="V27" s="62"/>
      <c r="W27" s="62"/>
      <c r="X27" s="62"/>
    </row>
    <row r="28" spans="1:25" x14ac:dyDescent="0.25">
      <c r="A28" s="9">
        <v>3</v>
      </c>
      <c r="B28" s="9">
        <v>80.5</v>
      </c>
      <c r="D28" s="9">
        <v>27</v>
      </c>
      <c r="E28" s="11">
        <v>401</v>
      </c>
      <c r="G28" s="12" t="str">
        <f>IF(ISBLANK($E28),"",VLOOKUP($E28,Data!$A$2:$C$26,2,))</f>
        <v>FAWN</v>
      </c>
      <c r="H28" s="12" t="str">
        <f>IF(ISBLANK($E28),"",VLOOKUP($E28,Data!$A$2:$C$26,3,))</f>
        <v xml:space="preserve">Junior 6-12 mnd </v>
      </c>
      <c r="I28" s="13">
        <f>IF(ISBLANK(M28),"",YEARFRAC(K28,M28)*12)</f>
        <v>12</v>
      </c>
      <c r="J28" s="11" t="s">
        <v>111</v>
      </c>
      <c r="K28" s="14">
        <v>45050</v>
      </c>
      <c r="L28" s="14"/>
      <c r="M28" s="14">
        <v>45415</v>
      </c>
      <c r="N28" s="13">
        <f>IF(OR(ISBLANK(L28),ISBLANK(M28)),(IF(AND(ISBLANK(L28),NOT(ISBLANK(M28)),NOT(ISBLANK(K28))),YEARFRAC(K28,M28)*12,"")),YEARFRAC(L28,M28)*12)</f>
        <v>12</v>
      </c>
      <c r="O28" s="9">
        <v>1700</v>
      </c>
      <c r="P28" s="15">
        <f>IF(AND(ISBLANK(O28),N28&gt;0),"",(O28/N28)*12)</f>
        <v>1700</v>
      </c>
      <c r="Q28" s="11" t="s">
        <v>112</v>
      </c>
      <c r="R28" s="11" t="s">
        <v>113</v>
      </c>
      <c r="S28" s="11" t="s">
        <v>114</v>
      </c>
      <c r="T28" s="11">
        <v>12753</v>
      </c>
      <c r="U28" s="11" t="s">
        <v>114</v>
      </c>
      <c r="V28" s="11"/>
      <c r="W28" s="11"/>
      <c r="X28" s="11"/>
    </row>
    <row r="29" spans="1:25" s="34" customFormat="1" x14ac:dyDescent="0.25">
      <c r="B29" s="34">
        <v>69.5</v>
      </c>
      <c r="D29" s="34">
        <v>29</v>
      </c>
      <c r="E29" s="35">
        <v>501</v>
      </c>
      <c r="G29" s="36" t="str">
        <f>IF(ISBLANK($E29),"",VLOOKUP($E29,Data!$A$2:$C$26,2,))</f>
        <v>LYS</v>
      </c>
      <c r="H29" s="36" t="str">
        <f>IF(ISBLANK($E29),"",VLOOKUP($E29,Data!$A$2:$C$26,3,))</f>
        <v xml:space="preserve">Junior 6-12 mnd </v>
      </c>
      <c r="I29" s="37">
        <f>IF(ISBLANK(M29),"",YEARFRAC(K29,M29)*12)</f>
        <v>9</v>
      </c>
      <c r="J29" s="35" t="s">
        <v>115</v>
      </c>
      <c r="K29" s="38">
        <v>45130</v>
      </c>
      <c r="L29" s="38"/>
      <c r="M29" s="38">
        <v>45405</v>
      </c>
      <c r="N29" s="37">
        <f>IF(OR(ISBLANK(L29),ISBLANK(M29)),(IF(AND(ISBLANK(L29),NOT(ISBLANK(M29)),NOT(ISBLANK(K29))),YEARFRAC(K29,M29)*12,"")),YEARFRAC(L29,M29)*12)</f>
        <v>9</v>
      </c>
      <c r="O29" s="34">
        <v>905</v>
      </c>
      <c r="P29" s="39">
        <f>IF(AND(ISBLANK(O29),N29&gt;0),"",(O29/N29)*12)</f>
        <v>1207</v>
      </c>
      <c r="Q29" s="35" t="s">
        <v>90</v>
      </c>
      <c r="R29" s="35" t="s">
        <v>116</v>
      </c>
      <c r="S29" s="35" t="s">
        <v>92</v>
      </c>
      <c r="T29" s="35">
        <v>12685</v>
      </c>
      <c r="U29" s="35" t="s">
        <v>92</v>
      </c>
      <c r="V29" s="35"/>
      <c r="W29" s="35"/>
      <c r="X29" s="35"/>
    </row>
    <row r="30" spans="1:25" s="34" customFormat="1" x14ac:dyDescent="0.25">
      <c r="A30" s="42"/>
      <c r="B30" s="34">
        <v>71</v>
      </c>
      <c r="D30" s="34">
        <v>15</v>
      </c>
      <c r="E30" s="35">
        <v>501</v>
      </c>
      <c r="G30" s="36" t="str">
        <f>IF(ISBLANK($E30),"",VLOOKUP($E30,Data!$A$2:$C$26,2,))</f>
        <v>LYS</v>
      </c>
      <c r="H30" s="36" t="str">
        <f>IF(ISBLANK($E30),"",VLOOKUP($E30,Data!$A$2:$C$26,3,))</f>
        <v xml:space="preserve">Junior 6-12 mnd </v>
      </c>
      <c r="I30" s="37">
        <f>IF(ISBLANK(M30),"",YEARFRAC(K30,M30)*12)</f>
        <v>9.1999999999999993</v>
      </c>
      <c r="J30" s="35" t="s">
        <v>117</v>
      </c>
      <c r="K30" s="38">
        <v>45125</v>
      </c>
      <c r="L30" s="38"/>
      <c r="M30" s="38">
        <v>45407</v>
      </c>
      <c r="N30" s="37">
        <f>IF(OR(ISBLANK(L30),ISBLANK(M30)),(IF(AND(ISBLANK(L30),NOT(ISBLANK(M30)),NOT(ISBLANK(K30))),YEARFRAC(K30,M30)*12,"")),YEARFRAC(L30,M30)*12)</f>
        <v>9.1999999999999993</v>
      </c>
      <c r="O30" s="34">
        <v>583</v>
      </c>
      <c r="P30" s="39">
        <f>IF(AND(ISBLANK(O30),N30&gt;0),"",(O30/N30)*12)</f>
        <v>760</v>
      </c>
      <c r="Q30" s="35" t="s">
        <v>118</v>
      </c>
      <c r="R30" s="35" t="s">
        <v>119</v>
      </c>
      <c r="S30" s="35" t="s">
        <v>120</v>
      </c>
      <c r="T30" s="35">
        <v>12792</v>
      </c>
      <c r="U30" s="35" t="s">
        <v>120</v>
      </c>
      <c r="V30" s="35"/>
      <c r="W30" s="35"/>
      <c r="X30" s="35"/>
    </row>
    <row r="31" spans="1:25" s="34" customFormat="1" x14ac:dyDescent="0.25">
      <c r="A31" s="34">
        <v>1</v>
      </c>
      <c r="B31" s="34">
        <v>78.5</v>
      </c>
      <c r="D31" s="34">
        <v>31</v>
      </c>
      <c r="E31" s="35">
        <v>501</v>
      </c>
      <c r="G31" s="36" t="str">
        <f>IF(ISBLANK($E31),"",VLOOKUP($E31,Data!$A$2:$C$26,2,))</f>
        <v>LYS</v>
      </c>
      <c r="H31" s="36" t="str">
        <f>IF(ISBLANK($E31),"",VLOOKUP($E31,Data!$A$2:$C$26,3,))</f>
        <v xml:space="preserve">Junior 6-12 mnd </v>
      </c>
      <c r="I31" s="37">
        <f>IF(ISBLANK(M31),"",YEARFRAC(K31,M31)*12)</f>
        <v>9.3000000000000007</v>
      </c>
      <c r="J31" s="35" t="s">
        <v>121</v>
      </c>
      <c r="K31" s="38">
        <v>45131</v>
      </c>
      <c r="L31" s="38"/>
      <c r="M31" s="38">
        <v>45416</v>
      </c>
      <c r="N31" s="37">
        <f>IF(OR(ISBLANK(L31),ISBLANK(M31)),(IF(AND(ISBLANK(L31),NOT(ISBLANK(M31)),NOT(ISBLANK(K31))),YEARFRAC(K31,M31)*12,"")),YEARFRAC(L31,M31)*12)</f>
        <v>9.3000000000000007</v>
      </c>
      <c r="O31" s="34">
        <v>950</v>
      </c>
      <c r="P31" s="39">
        <f>IF(AND(ISBLANK(O31),N31&gt;0),"",(O31/N31)*12)</f>
        <v>1226</v>
      </c>
      <c r="Q31" s="35" t="s">
        <v>122</v>
      </c>
      <c r="R31" s="35" t="s">
        <v>123</v>
      </c>
      <c r="S31" s="35" t="s">
        <v>51</v>
      </c>
      <c r="T31" s="35">
        <v>12730</v>
      </c>
      <c r="U31" s="35" t="s">
        <v>51</v>
      </c>
      <c r="V31" s="35"/>
      <c r="W31" s="35"/>
      <c r="X31" s="35"/>
    </row>
    <row r="32" spans="1:25" s="34" customFormat="1" x14ac:dyDescent="0.25">
      <c r="A32" s="34">
        <v>6</v>
      </c>
      <c r="B32" s="34">
        <v>71.5</v>
      </c>
      <c r="D32" s="34">
        <v>32</v>
      </c>
      <c r="E32" s="35">
        <v>501</v>
      </c>
      <c r="G32" s="36" t="str">
        <f>IF(ISBLANK($E32),"",VLOOKUP($E32,Data!$A$2:$C$26,2,))</f>
        <v>LYS</v>
      </c>
      <c r="H32" s="36" t="str">
        <f>IF(ISBLANK($E32),"",VLOOKUP($E32,Data!$A$2:$C$26,3,))</f>
        <v xml:space="preserve">Junior 6-12 mnd </v>
      </c>
      <c r="I32" s="37">
        <f>IF(ISBLANK(M32),"",YEARFRAC(K32,M32)*12)</f>
        <v>9.6999999999999993</v>
      </c>
      <c r="J32" s="35" t="s">
        <v>124</v>
      </c>
      <c r="K32" s="38">
        <v>45108</v>
      </c>
      <c r="L32" s="38"/>
      <c r="M32" s="38">
        <v>45405</v>
      </c>
      <c r="N32" s="37">
        <f>IF(OR(ISBLANK(L32),ISBLANK(M32)),(IF(AND(ISBLANK(L32),NOT(ISBLANK(M32)),NOT(ISBLANK(K32))),YEARFRAC(K32,M32)*12,"")),YEARFRAC(L32,M32)*12)</f>
        <v>9.6999999999999993</v>
      </c>
      <c r="O32" s="34">
        <v>582</v>
      </c>
      <c r="P32" s="39">
        <f>IF(AND(ISBLANK(O32),N32&gt;0),"",(O32/N32)*12)</f>
        <v>720</v>
      </c>
      <c r="Q32" s="35" t="s">
        <v>90</v>
      </c>
      <c r="R32" s="35" t="s">
        <v>125</v>
      </c>
      <c r="S32" s="35" t="s">
        <v>92</v>
      </c>
      <c r="T32" s="35">
        <v>12680</v>
      </c>
      <c r="U32" s="35" t="s">
        <v>92</v>
      </c>
      <c r="V32" s="35"/>
      <c r="W32" s="35"/>
      <c r="X32" s="35"/>
    </row>
    <row r="33" spans="1:25" s="34" customFormat="1" x14ac:dyDescent="0.25">
      <c r="A33" s="34">
        <v>4</v>
      </c>
      <c r="B33" s="34">
        <v>73</v>
      </c>
      <c r="D33" s="34">
        <v>33</v>
      </c>
      <c r="E33" s="35">
        <v>501</v>
      </c>
      <c r="G33" s="36" t="str">
        <f>IF(ISBLANK($E33),"",VLOOKUP($E33,Data!$A$2:$C$26,2,))</f>
        <v>LYS</v>
      </c>
      <c r="H33" s="36" t="str">
        <f>IF(ISBLANK($E33),"",VLOOKUP($E33,Data!$A$2:$C$26,3,))</f>
        <v xml:space="preserve">Junior 6-12 mnd </v>
      </c>
      <c r="I33" s="37">
        <f>IF(ISBLANK(M33),"",YEARFRAC(K33,M33)*12)</f>
        <v>9.8000000000000007</v>
      </c>
      <c r="J33" s="35" t="s">
        <v>126</v>
      </c>
      <c r="K33" s="38">
        <v>45117</v>
      </c>
      <c r="L33" s="38"/>
      <c r="M33" s="38">
        <v>45416</v>
      </c>
      <c r="N33" s="37">
        <f>IF(OR(ISBLANK(L33),ISBLANK(M33)),(IF(AND(ISBLANK(L33),NOT(ISBLANK(M33)),NOT(ISBLANK(K33))),YEARFRAC(K33,M33)*12,"")),YEARFRAC(L33,M33)*12)</f>
        <v>9.8000000000000007</v>
      </c>
      <c r="O33" s="34">
        <v>1019</v>
      </c>
      <c r="P33" s="39">
        <f>IF(AND(ISBLANK(O33),N33&gt;0),"",(O33/N33)*12)</f>
        <v>1248</v>
      </c>
      <c r="Q33" s="35" t="s">
        <v>127</v>
      </c>
      <c r="R33" s="35" t="s">
        <v>128</v>
      </c>
      <c r="S33" s="35" t="s">
        <v>55</v>
      </c>
      <c r="T33" s="35">
        <v>12959</v>
      </c>
      <c r="U33" s="35" t="s">
        <v>56</v>
      </c>
      <c r="V33" s="35"/>
      <c r="W33" s="35"/>
      <c r="X33" s="35"/>
    </row>
    <row r="34" spans="1:25" s="34" customFormat="1" x14ac:dyDescent="0.25">
      <c r="B34" s="34">
        <v>60</v>
      </c>
      <c r="D34" s="34">
        <v>22</v>
      </c>
      <c r="E34" s="35">
        <v>501</v>
      </c>
      <c r="G34" s="36" t="str">
        <f>IF(ISBLANK($E34),"",VLOOKUP($E34,Data!$A$2:$C$26,2,))</f>
        <v>LYS</v>
      </c>
      <c r="H34" s="36" t="str">
        <f>IF(ISBLANK($E34),"",VLOOKUP($E34,Data!$A$2:$C$26,3,))</f>
        <v xml:space="preserve">Junior 6-12 mnd </v>
      </c>
      <c r="I34" s="37">
        <f>IF(ISBLANK(M34),"",YEARFRAC(K34,M34)*12)</f>
        <v>10.7</v>
      </c>
      <c r="J34" s="35" t="s">
        <v>129</v>
      </c>
      <c r="K34" s="38">
        <v>45080</v>
      </c>
      <c r="L34" s="38"/>
      <c r="M34" s="38">
        <v>45407</v>
      </c>
      <c r="N34" s="37">
        <f>IF(OR(ISBLANK(L34),ISBLANK(M34)),(IF(AND(ISBLANK(L34),NOT(ISBLANK(M34)),NOT(ISBLANK(K34))),YEARFRAC(K34,M34)*12,"")),YEARFRAC(L34,M34)*12)</f>
        <v>10.7</v>
      </c>
      <c r="O34" s="34">
        <v>632</v>
      </c>
      <c r="P34" s="39">
        <f>IF(AND(ISBLANK(O34),N34&gt;0),"",(O34/N34)*12)</f>
        <v>709</v>
      </c>
      <c r="Q34" s="35" t="s">
        <v>58</v>
      </c>
      <c r="R34" s="35" t="s">
        <v>130</v>
      </c>
      <c r="S34" s="35" t="s">
        <v>131</v>
      </c>
      <c r="T34" s="35">
        <v>12915</v>
      </c>
      <c r="U34" s="35" t="s">
        <v>132</v>
      </c>
      <c r="V34" s="35"/>
      <c r="W34" s="35"/>
      <c r="X34" s="35"/>
    </row>
    <row r="35" spans="1:25" s="34" customFormat="1" x14ac:dyDescent="0.25">
      <c r="A35" s="34">
        <v>3</v>
      </c>
      <c r="B35" s="34">
        <v>75</v>
      </c>
      <c r="D35" s="34">
        <v>36</v>
      </c>
      <c r="E35" s="35">
        <v>501</v>
      </c>
      <c r="G35" s="36" t="str">
        <f>IF(ISBLANK($E35),"",VLOOKUP($E35,Data!$A$2:$C$26,2,))</f>
        <v>LYS</v>
      </c>
      <c r="H35" s="36" t="str">
        <f>IF(ISBLANK($E35),"",VLOOKUP($E35,Data!$A$2:$C$26,3,))</f>
        <v xml:space="preserve">Junior 6-12 mnd </v>
      </c>
      <c r="I35" s="37">
        <f>IF(ISBLANK(M35),"",YEARFRAC(K35,M35)*12)</f>
        <v>10.9</v>
      </c>
      <c r="J35" s="35" t="s">
        <v>133</v>
      </c>
      <c r="K35" s="38">
        <v>45092</v>
      </c>
      <c r="L35" s="38"/>
      <c r="M35" s="38">
        <v>45423</v>
      </c>
      <c r="N35" s="37">
        <f>IF(OR(ISBLANK(L35),ISBLANK(M35)),(IF(AND(ISBLANK(L35),NOT(ISBLANK(M35)),NOT(ISBLANK(K35))),YEARFRAC(K35,M35)*12,"")),YEARFRAC(L35,M35)*12)</f>
        <v>10.9</v>
      </c>
      <c r="O35" s="34">
        <v>1325</v>
      </c>
      <c r="P35" s="39">
        <f>IF(AND(ISBLANK(O35),N35&gt;0),"",(O35/N35)*12)</f>
        <v>1459</v>
      </c>
      <c r="Q35" s="35" t="s">
        <v>122</v>
      </c>
      <c r="R35" s="35" t="s">
        <v>134</v>
      </c>
      <c r="S35" s="35" t="s">
        <v>28</v>
      </c>
      <c r="T35" s="35">
        <v>12688</v>
      </c>
      <c r="U35" s="35" t="s">
        <v>28</v>
      </c>
      <c r="V35" s="35"/>
      <c r="W35" s="35"/>
      <c r="X35" s="35"/>
    </row>
    <row r="36" spans="1:25" s="34" customFormat="1" x14ac:dyDescent="0.25">
      <c r="B36" s="34">
        <v>73</v>
      </c>
      <c r="D36" s="34">
        <v>38</v>
      </c>
      <c r="E36" s="35">
        <v>501</v>
      </c>
      <c r="G36" s="36" t="str">
        <f>IF(ISBLANK($E36),"",VLOOKUP($E36,Data!$A$2:$C$26,2,))</f>
        <v>LYS</v>
      </c>
      <c r="H36" s="36" t="str">
        <f>IF(ISBLANK($E36),"",VLOOKUP($E36,Data!$A$2:$C$26,3,))</f>
        <v xml:space="preserve">Junior 6-12 mnd </v>
      </c>
      <c r="I36" s="37">
        <f>IF(ISBLANK(M36),"",YEARFRAC(K36,M36)*12)</f>
        <v>11.2</v>
      </c>
      <c r="J36" s="35" t="s">
        <v>135</v>
      </c>
      <c r="K36" s="38">
        <v>45064</v>
      </c>
      <c r="L36" s="38"/>
      <c r="M36" s="38">
        <v>45405</v>
      </c>
      <c r="N36" s="37">
        <f>IF(OR(ISBLANK(L36),ISBLANK(M36)),(IF(AND(ISBLANK(L36),NOT(ISBLANK(M36)),NOT(ISBLANK(K36))),YEARFRAC(K36,M36)*12,"")),YEARFRAC(L36,M36)*12)</f>
        <v>11.2</v>
      </c>
      <c r="O36" s="34">
        <v>944</v>
      </c>
      <c r="P36" s="39">
        <f>IF(AND(ISBLANK(O36),N36&gt;0),"",(O36/N36)*12)</f>
        <v>1011</v>
      </c>
      <c r="Q36" s="35" t="s">
        <v>90</v>
      </c>
      <c r="R36" s="35" t="s">
        <v>136</v>
      </c>
      <c r="S36" s="35" t="s">
        <v>92</v>
      </c>
      <c r="T36" s="35">
        <v>12673</v>
      </c>
      <c r="U36" s="35" t="s">
        <v>92</v>
      </c>
      <c r="V36" s="35"/>
      <c r="W36" s="35"/>
      <c r="X36" s="35"/>
    </row>
    <row r="37" spans="1:25" s="34" customFormat="1" x14ac:dyDescent="0.25">
      <c r="A37" s="34">
        <v>2</v>
      </c>
      <c r="B37" s="34">
        <v>77.25</v>
      </c>
      <c r="D37" s="34">
        <v>40</v>
      </c>
      <c r="E37" s="35">
        <v>501</v>
      </c>
      <c r="G37" s="36" t="str">
        <f>IF(ISBLANK($E37),"",VLOOKUP($E37,Data!$A$2:$C$26,2,))</f>
        <v>LYS</v>
      </c>
      <c r="H37" s="36" t="str">
        <f>IF(ISBLANK($E37),"",VLOOKUP($E37,Data!$A$2:$C$26,3,))</f>
        <v xml:space="preserve">Junior 6-12 mnd </v>
      </c>
      <c r="I37" s="37">
        <f>IF(ISBLANK(M37),"",YEARFRAC(K37,M37)*12)</f>
        <v>11.8</v>
      </c>
      <c r="J37" s="35" t="s">
        <v>137</v>
      </c>
      <c r="K37" s="38">
        <v>45071</v>
      </c>
      <c r="L37" s="38"/>
      <c r="M37" s="38">
        <v>45430</v>
      </c>
      <c r="N37" s="37">
        <f>IF(OR(ISBLANK(L37),ISBLANK(M37)),(IF(AND(ISBLANK(L37),NOT(ISBLANK(M37)),NOT(ISBLANK(K37))),YEARFRAC(K37,M37)*12,"")),YEARFRAC(L37,M37)*12)</f>
        <v>11.8</v>
      </c>
      <c r="O37" s="34">
        <v>1792</v>
      </c>
      <c r="P37" s="39">
        <f>IF(AND(ISBLANK(O37),N37&gt;0),"",(O37/N37)*12)</f>
        <v>1822</v>
      </c>
      <c r="Q37" s="35" t="s">
        <v>32</v>
      </c>
      <c r="R37" s="35" t="s">
        <v>138</v>
      </c>
      <c r="S37" s="35" t="s">
        <v>34</v>
      </c>
      <c r="T37" s="35">
        <v>12712</v>
      </c>
      <c r="U37" s="35" t="s">
        <v>34</v>
      </c>
      <c r="V37" s="35"/>
      <c r="W37" s="35"/>
      <c r="X37" s="35"/>
    </row>
    <row r="38" spans="1:25" s="34" customFormat="1" x14ac:dyDescent="0.25">
      <c r="A38" s="34">
        <v>5</v>
      </c>
      <c r="B38" s="34">
        <v>72.5</v>
      </c>
      <c r="D38" s="34">
        <v>39</v>
      </c>
      <c r="E38" s="35">
        <v>501</v>
      </c>
      <c r="G38" s="36" t="str">
        <f>IF(ISBLANK($E38),"",VLOOKUP($E38,Data!$A$2:$C$26,2,))</f>
        <v>LYS</v>
      </c>
      <c r="H38" s="36" t="str">
        <f>IF(ISBLANK($E38),"",VLOOKUP($E38,Data!$A$2:$C$26,3,))</f>
        <v xml:space="preserve">Junior 6-12 mnd </v>
      </c>
      <c r="I38" s="37">
        <f>IF(ISBLANK(M38),"",YEARFRAC(K38,M38)*12)</f>
        <v>11.8</v>
      </c>
      <c r="J38" s="35" t="s">
        <v>139</v>
      </c>
      <c r="K38" s="38">
        <v>45045</v>
      </c>
      <c r="L38" s="38"/>
      <c r="M38" s="38">
        <v>45405</v>
      </c>
      <c r="N38" s="37">
        <f>IF(OR(ISBLANK(L38),ISBLANK(M38)),(IF(AND(ISBLANK(L38),NOT(ISBLANK(M38)),NOT(ISBLANK(K38))),YEARFRAC(K38,M38)*12,"")),YEARFRAC(L38,M38)*12)</f>
        <v>11.8</v>
      </c>
      <c r="O38" s="34">
        <v>809</v>
      </c>
      <c r="P38" s="39">
        <f>IF(AND(ISBLANK(O38),N38&gt;0),"",(O38/N38)*12)</f>
        <v>823</v>
      </c>
      <c r="Q38" s="35" t="s">
        <v>90</v>
      </c>
      <c r="R38" s="35" t="s">
        <v>140</v>
      </c>
      <c r="S38" s="35" t="s">
        <v>92</v>
      </c>
      <c r="T38" s="35">
        <v>12671</v>
      </c>
      <c r="U38" s="35" t="s">
        <v>92</v>
      </c>
      <c r="V38" s="35"/>
      <c r="W38" s="35"/>
      <c r="X38" s="35"/>
    </row>
    <row r="39" spans="1:25" x14ac:dyDescent="0.25">
      <c r="B39" s="9">
        <v>73.5</v>
      </c>
      <c r="D39" s="9">
        <v>28</v>
      </c>
      <c r="E39" s="11">
        <v>601</v>
      </c>
      <c r="G39" s="12" t="str">
        <f>IF(ISBLANK($E39),"",VLOOKUP($E39,Data!$A$2:$C$26,2,))</f>
        <v>HVIT</v>
      </c>
      <c r="H39" s="12" t="str">
        <f>IF(ISBLANK($E39),"",VLOOKUP($E39,Data!$A$2:$C$26,3,))</f>
        <v xml:space="preserve">Junior 6-12 mnd </v>
      </c>
      <c r="I39" s="13">
        <f>IF(ISBLANK(M39),"",YEARFRAC(K39,M39)*12)</f>
        <v>7.4</v>
      </c>
      <c r="J39" s="11" t="s">
        <v>141</v>
      </c>
      <c r="K39" s="14">
        <v>45187</v>
      </c>
      <c r="L39" s="14"/>
      <c r="M39" s="14">
        <v>45413</v>
      </c>
      <c r="N39" s="13">
        <f>IF(OR(ISBLANK(L39),ISBLANK(M39)),(IF(AND(ISBLANK(L39),NOT(ISBLANK(M39)),NOT(ISBLANK(K39))),YEARFRAC(K39,M39)*12,"")),YEARFRAC(L39,M39)*12)</f>
        <v>7.4</v>
      </c>
      <c r="O39" s="9">
        <v>708</v>
      </c>
      <c r="P39" s="15">
        <f>IF(AND(ISBLANK(O39),N39&gt;0),"",(O39/N39)*12)</f>
        <v>1148</v>
      </c>
      <c r="Q39" s="11" t="s">
        <v>142</v>
      </c>
      <c r="R39" s="11" t="s">
        <v>143</v>
      </c>
      <c r="S39" s="11" t="s">
        <v>144</v>
      </c>
      <c r="T39" s="11">
        <v>12748</v>
      </c>
      <c r="U39" s="11" t="s">
        <v>145</v>
      </c>
      <c r="V39" s="11"/>
      <c r="W39" s="11"/>
      <c r="X39" s="11"/>
    </row>
    <row r="40" spans="1:25" s="11" customFormat="1" x14ac:dyDescent="0.25">
      <c r="B40" s="11">
        <v>79.5</v>
      </c>
      <c r="D40" s="11">
        <v>41</v>
      </c>
      <c r="E40" s="11">
        <v>601</v>
      </c>
      <c r="G40" s="30" t="str">
        <f>IF(ISBLANK($E40),"",VLOOKUP($E40,Data!$A$2:$C$26,2,))</f>
        <v>HVIT</v>
      </c>
      <c r="H40" s="30" t="str">
        <f>IF(ISBLANK($E40),"",VLOOKUP($E40,Data!$A$2:$C$26,3,))</f>
        <v xml:space="preserve">Junior 6-12 mnd </v>
      </c>
      <c r="I40" s="31">
        <f>IF(ISBLANK(M40),"",YEARFRAC(K40,M40)*12)</f>
        <v>9</v>
      </c>
      <c r="J40" s="11" t="s">
        <v>146</v>
      </c>
      <c r="K40" s="14">
        <v>45140</v>
      </c>
      <c r="L40" s="14"/>
      <c r="M40" s="14">
        <v>45413</v>
      </c>
      <c r="N40" s="31">
        <f>IF(OR(ISBLANK(L40),ISBLANK(M40)),(IF(AND(ISBLANK(L40),NOT(ISBLANK(M40)),NOT(ISBLANK(K40))),YEARFRAC(K40,M40)*12,"")),YEARFRAC(L40,M40)*12)</f>
        <v>9</v>
      </c>
      <c r="O40" s="11">
        <v>1411</v>
      </c>
      <c r="P40" s="32">
        <f>IF(AND(ISBLANK(O40),N40&gt;0),"",(O40/N40)*12)</f>
        <v>1881</v>
      </c>
      <c r="Q40" s="11" t="s">
        <v>142</v>
      </c>
      <c r="R40" s="11" t="s">
        <v>147</v>
      </c>
      <c r="S40" s="11" t="s">
        <v>144</v>
      </c>
      <c r="T40" s="11">
        <v>12751</v>
      </c>
      <c r="U40" s="11" t="s">
        <v>145</v>
      </c>
    </row>
    <row r="41" spans="1:25" x14ac:dyDescent="0.25">
      <c r="B41" s="9">
        <v>76.75</v>
      </c>
      <c r="D41" s="9">
        <v>30</v>
      </c>
      <c r="E41" s="11">
        <v>601</v>
      </c>
      <c r="G41" s="12" t="str">
        <f>IF(ISBLANK($E41),"",VLOOKUP($E41,Data!$A$2:$C$26,2,))</f>
        <v>HVIT</v>
      </c>
      <c r="H41" s="12" t="str">
        <f>IF(ISBLANK($E41),"",VLOOKUP($E41,Data!$A$2:$C$26,3,))</f>
        <v xml:space="preserve">Junior 6-12 mnd </v>
      </c>
      <c r="I41" s="13">
        <f>IF(ISBLANK(M41),"",YEARFRAC(K41,M41)*12)</f>
        <v>9.1</v>
      </c>
      <c r="J41" s="11" t="s">
        <v>148</v>
      </c>
      <c r="K41" s="14">
        <v>45129</v>
      </c>
      <c r="L41" s="14"/>
      <c r="M41" s="14">
        <v>45407</v>
      </c>
      <c r="N41" s="13">
        <f>IF(OR(ISBLANK(L41),ISBLANK(M41)),(IF(AND(ISBLANK(L41),NOT(ISBLANK(M41)),NOT(ISBLANK(K41))),YEARFRAC(K41,M41)*12,"")),YEARFRAC(L41,M41)*12)</f>
        <v>9.1</v>
      </c>
      <c r="O41" s="9">
        <v>785</v>
      </c>
      <c r="P41" s="15">
        <f>IF(AND(ISBLANK(O41),N41&gt;0),"",(O41/N41)*12)</f>
        <v>1035</v>
      </c>
      <c r="Q41" s="11" t="s">
        <v>118</v>
      </c>
      <c r="R41" s="11" t="s">
        <v>149</v>
      </c>
      <c r="S41" s="11" t="s">
        <v>120</v>
      </c>
      <c r="T41" s="11">
        <v>12908</v>
      </c>
      <c r="U41" s="11" t="s">
        <v>150</v>
      </c>
      <c r="V41" s="11"/>
      <c r="W41" s="11"/>
      <c r="X41" s="11"/>
    </row>
    <row r="42" spans="1:25" s="11" customFormat="1" x14ac:dyDescent="0.25">
      <c r="A42" s="11">
        <v>2</v>
      </c>
      <c r="B42" s="11">
        <v>82.25</v>
      </c>
      <c r="D42" s="11">
        <v>42</v>
      </c>
      <c r="E42" s="11">
        <v>601</v>
      </c>
      <c r="G42" s="30" t="str">
        <f>IF(ISBLANK($E42),"",VLOOKUP($E42,Data!$A$2:$C$26,2,))</f>
        <v>HVIT</v>
      </c>
      <c r="H42" s="30" t="str">
        <f>IF(ISBLANK($E42),"",VLOOKUP($E42,Data!$A$2:$C$26,3,))</f>
        <v xml:space="preserve">Junior 6-12 mnd </v>
      </c>
      <c r="I42" s="31">
        <f>IF(ISBLANK(M42),"",YEARFRAC(K42,M42)*12)</f>
        <v>9.3000000000000007</v>
      </c>
      <c r="J42" s="11" t="s">
        <v>151</v>
      </c>
      <c r="K42" s="14">
        <v>45122</v>
      </c>
      <c r="L42" s="14"/>
      <c r="M42" s="14">
        <v>45407</v>
      </c>
      <c r="N42" s="31">
        <f>IF(OR(ISBLANK(L42),ISBLANK(M42)),(IF(AND(ISBLANK(L42),NOT(ISBLANK(M42)),NOT(ISBLANK(K42))),YEARFRAC(K42,M42)*12,"")),YEARFRAC(L42,M42)*12)</f>
        <v>9.3000000000000007</v>
      </c>
      <c r="O42" s="11">
        <v>1089</v>
      </c>
      <c r="P42" s="32">
        <f>IF(AND(ISBLANK(O42),N42&gt;0),"",(O42/N42)*12)</f>
        <v>1405</v>
      </c>
      <c r="Q42" s="11" t="s">
        <v>118</v>
      </c>
      <c r="R42" s="11" t="s">
        <v>152</v>
      </c>
      <c r="S42" s="11" t="s">
        <v>120</v>
      </c>
      <c r="T42" s="11">
        <v>12798</v>
      </c>
      <c r="U42" s="11" t="s">
        <v>120</v>
      </c>
    </row>
    <row r="43" spans="1:25" x14ac:dyDescent="0.25">
      <c r="A43" s="9">
        <v>6</v>
      </c>
      <c r="B43" s="9">
        <v>80.75</v>
      </c>
      <c r="D43" s="9">
        <v>43</v>
      </c>
      <c r="E43" s="11">
        <v>601</v>
      </c>
      <c r="G43" s="12" t="str">
        <f>IF(ISBLANK($E43),"",VLOOKUP($E43,Data!$A$2:$C$26,2,))</f>
        <v>HVIT</v>
      </c>
      <c r="H43" s="12" t="str">
        <f>IF(ISBLANK($E43),"",VLOOKUP($E43,Data!$A$2:$C$26,3,))</f>
        <v xml:space="preserve">Junior 6-12 mnd </v>
      </c>
      <c r="I43" s="13">
        <f>IF(ISBLANK(M43),"",YEARFRAC(K43,M43)*12)</f>
        <v>9.3000000000000007</v>
      </c>
      <c r="J43" s="11" t="s">
        <v>153</v>
      </c>
      <c r="K43" s="14">
        <v>45122</v>
      </c>
      <c r="L43" s="14"/>
      <c r="M43" s="14">
        <v>45407</v>
      </c>
      <c r="N43" s="13">
        <f>IF(OR(ISBLANK(L43),ISBLANK(M43)),(IF(AND(ISBLANK(L43),NOT(ISBLANK(M43)),NOT(ISBLANK(K43))),YEARFRAC(K43,M43)*12,"")),YEARFRAC(L43,M43)*12)</f>
        <v>9.3000000000000007</v>
      </c>
      <c r="O43" s="9">
        <v>1122</v>
      </c>
      <c r="P43" s="15">
        <f>IF(AND(ISBLANK(O43),N43&gt;0),"",(O43/N43)*12)</f>
        <v>1448</v>
      </c>
      <c r="Q43" s="11" t="s">
        <v>118</v>
      </c>
      <c r="R43" s="11" t="s">
        <v>154</v>
      </c>
      <c r="S43" s="11" t="s">
        <v>120</v>
      </c>
      <c r="T43" s="11">
        <v>12799</v>
      </c>
      <c r="U43" s="11" t="s">
        <v>120</v>
      </c>
      <c r="V43" s="11"/>
      <c r="W43" s="11"/>
      <c r="X43" s="11"/>
    </row>
    <row r="44" spans="1:25" x14ac:dyDescent="0.25">
      <c r="B44" s="9">
        <v>74</v>
      </c>
      <c r="D44" s="9">
        <v>44</v>
      </c>
      <c r="E44" s="11">
        <v>601</v>
      </c>
      <c r="G44" s="12" t="str">
        <f>IF(ISBLANK($E44),"",VLOOKUP($E44,Data!$A$2:$C$26,2,))</f>
        <v>HVIT</v>
      </c>
      <c r="H44" s="12" t="str">
        <f>IF(ISBLANK($E44),"",VLOOKUP($E44,Data!$A$2:$C$26,3,))</f>
        <v xml:space="preserve">Junior 6-12 mnd </v>
      </c>
      <c r="I44" s="13">
        <f>IF(ISBLANK(M44),"",YEARFRAC(K44,M44)*12)</f>
        <v>9.4</v>
      </c>
      <c r="J44" s="11" t="s">
        <v>155</v>
      </c>
      <c r="K44" s="14">
        <v>45125</v>
      </c>
      <c r="L44" s="14"/>
      <c r="M44" s="14">
        <v>45413</v>
      </c>
      <c r="N44" s="13">
        <f>IF(OR(ISBLANK(L44),ISBLANK(M44)),(IF(AND(ISBLANK(L44),NOT(ISBLANK(M44)),NOT(ISBLANK(K44))),YEARFRAC(K44,M44)*12,"")),YEARFRAC(L44,M44)*12)</f>
        <v>9.4</v>
      </c>
      <c r="O44" s="9">
        <v>1029</v>
      </c>
      <c r="P44" s="15">
        <f>IF(AND(ISBLANK(O44),N44&gt;0),"",(O44/N44)*12)</f>
        <v>1314</v>
      </c>
      <c r="Q44" s="11" t="s">
        <v>142</v>
      </c>
      <c r="R44" s="11" t="s">
        <v>156</v>
      </c>
      <c r="S44" s="11" t="s">
        <v>144</v>
      </c>
      <c r="T44" s="11">
        <v>12750</v>
      </c>
      <c r="U44" s="11" t="s">
        <v>145</v>
      </c>
      <c r="V44" s="11"/>
      <c r="W44" s="11"/>
      <c r="X44" s="11"/>
      <c r="Y44" s="26"/>
    </row>
    <row r="45" spans="1:25" x14ac:dyDescent="0.25">
      <c r="A45" s="9">
        <v>4</v>
      </c>
      <c r="B45" s="9">
        <v>81.5</v>
      </c>
      <c r="D45" s="9">
        <v>45</v>
      </c>
      <c r="E45" s="11">
        <v>601</v>
      </c>
      <c r="G45" s="12" t="str">
        <f>IF(ISBLANK($E45),"",VLOOKUP($E45,Data!$A$2:$C$26,2,))</f>
        <v>HVIT</v>
      </c>
      <c r="H45" s="12" t="str">
        <f>IF(ISBLANK($E45),"",VLOOKUP($E45,Data!$A$2:$C$26,3,))</f>
        <v xml:space="preserve">Junior 6-12 mnd </v>
      </c>
      <c r="I45" s="13">
        <f>IF(ISBLANK(M45),"",YEARFRAC(K45,M45)*12)</f>
        <v>9.6999999999999993</v>
      </c>
      <c r="J45" s="11" t="s">
        <v>157</v>
      </c>
      <c r="K45" s="14">
        <v>45111</v>
      </c>
      <c r="L45" s="14"/>
      <c r="M45" s="14">
        <v>45407</v>
      </c>
      <c r="N45" s="13">
        <f>IF(OR(ISBLANK(L45),ISBLANK(M45)),(IF(AND(ISBLANK(L45),NOT(ISBLANK(M45)),NOT(ISBLANK(K45))),YEARFRAC(K45,M45)*12,"")),YEARFRAC(L45,M45)*12)</f>
        <v>9.6999999999999993</v>
      </c>
      <c r="O45" s="9">
        <v>1038</v>
      </c>
      <c r="P45" s="15">
        <f>IF(AND(ISBLANK(O45),N45&gt;0),"",(O45/N45)*12)</f>
        <v>1284</v>
      </c>
      <c r="Q45" s="11" t="s">
        <v>118</v>
      </c>
      <c r="R45" s="11" t="s">
        <v>158</v>
      </c>
      <c r="S45" s="11" t="s">
        <v>120</v>
      </c>
      <c r="T45" s="11">
        <v>12794</v>
      </c>
      <c r="U45" s="11" t="s">
        <v>120</v>
      </c>
      <c r="V45" s="11"/>
      <c r="W45" s="11"/>
      <c r="X45" s="11"/>
    </row>
    <row r="46" spans="1:25" x14ac:dyDescent="0.25">
      <c r="B46" s="9">
        <v>76.5</v>
      </c>
      <c r="D46" s="9">
        <v>47</v>
      </c>
      <c r="E46" s="11">
        <v>601</v>
      </c>
      <c r="G46" s="12" t="str">
        <f>IF(ISBLANK($E46),"",VLOOKUP($E46,Data!$A$2:$C$26,2,))</f>
        <v>HVIT</v>
      </c>
      <c r="H46" s="12" t="str">
        <f>IF(ISBLANK($E46),"",VLOOKUP($E46,Data!$A$2:$C$26,3,))</f>
        <v xml:space="preserve">Junior 6-12 mnd </v>
      </c>
      <c r="I46" s="13">
        <f>IF(ISBLANK(M46),"",YEARFRAC(K46,M46)*12)</f>
        <v>9.8000000000000007</v>
      </c>
      <c r="J46" s="11" t="s">
        <v>159</v>
      </c>
      <c r="K46" s="14">
        <v>45139</v>
      </c>
      <c r="L46" s="14"/>
      <c r="M46" s="14">
        <v>45438</v>
      </c>
      <c r="N46" s="13">
        <f>IF(OR(ISBLANK(L46),ISBLANK(M46)),(IF(AND(ISBLANK(L46),NOT(ISBLANK(M46)),NOT(ISBLANK(K46))),YEARFRAC(K46,M46)*12,"")),YEARFRAC(L46,M46)*12)</f>
        <v>9.8000000000000007</v>
      </c>
      <c r="O46" s="9">
        <v>1396</v>
      </c>
      <c r="P46" s="15">
        <f>IF(AND(ISBLANK(O46),N46&gt;0),"",(O46/N46)*12)</f>
        <v>1709</v>
      </c>
      <c r="Q46" s="11" t="s">
        <v>160</v>
      </c>
      <c r="R46" s="11" t="s">
        <v>161</v>
      </c>
      <c r="S46" s="11" t="s">
        <v>162</v>
      </c>
      <c r="T46" s="11">
        <v>12958</v>
      </c>
      <c r="U46" s="11" t="s">
        <v>162</v>
      </c>
      <c r="V46" s="11"/>
      <c r="W46" s="11"/>
      <c r="X46" s="11"/>
    </row>
    <row r="47" spans="1:25" x14ac:dyDescent="0.25">
      <c r="A47" s="9">
        <v>5</v>
      </c>
      <c r="B47" s="9">
        <v>81.25</v>
      </c>
      <c r="D47" s="9">
        <v>46</v>
      </c>
      <c r="E47" s="11">
        <v>601</v>
      </c>
      <c r="G47" s="12" t="str">
        <f>IF(ISBLANK($E47),"",VLOOKUP($E47,Data!$A$2:$C$26,2,))</f>
        <v>HVIT</v>
      </c>
      <c r="H47" s="12" t="str">
        <f>IF(ISBLANK($E47),"",VLOOKUP($E47,Data!$A$2:$C$26,3,))</f>
        <v xml:space="preserve">Junior 6-12 mnd </v>
      </c>
      <c r="I47" s="13">
        <f>IF(ISBLANK(M47),"",YEARFRAC(K47,M47)*12)</f>
        <v>9.8000000000000007</v>
      </c>
      <c r="J47" s="11" t="s">
        <v>163</v>
      </c>
      <c r="K47" s="14">
        <v>45104</v>
      </c>
      <c r="L47" s="14"/>
      <c r="M47" s="14">
        <v>45404</v>
      </c>
      <c r="N47" s="13">
        <f>IF(OR(ISBLANK(L47),ISBLANK(M47)),(IF(AND(ISBLANK(L47),NOT(ISBLANK(M47)),NOT(ISBLANK(K47))),YEARFRAC(K47,M47)*12,"")),YEARFRAC(L47,M47)*12)</f>
        <v>9.8000000000000007</v>
      </c>
      <c r="O47" s="9">
        <v>1281</v>
      </c>
      <c r="P47" s="15">
        <f>IF(AND(ISBLANK(O47),N47&gt;0),"",(O47/N47)*12)</f>
        <v>1569</v>
      </c>
      <c r="Q47" s="11" t="s">
        <v>164</v>
      </c>
      <c r="R47" s="11" t="s">
        <v>165</v>
      </c>
      <c r="S47" s="11" t="s">
        <v>70</v>
      </c>
      <c r="T47" s="11">
        <v>12701</v>
      </c>
      <c r="U47" s="11" t="s">
        <v>71</v>
      </c>
      <c r="V47" s="11"/>
      <c r="W47" s="11"/>
      <c r="X47" s="11"/>
    </row>
    <row r="48" spans="1:25" x14ac:dyDescent="0.25">
      <c r="B48" s="9">
        <v>59.25</v>
      </c>
      <c r="D48" s="9">
        <v>48</v>
      </c>
      <c r="E48" s="9">
        <v>601</v>
      </c>
      <c r="G48" s="12" t="str">
        <f>IF(ISBLANK($E48),"",VLOOKUP($E48,Data!$A$2:$C$26,2,))</f>
        <v>HVIT</v>
      </c>
      <c r="H48" s="12" t="str">
        <f>IF(ISBLANK($E48),"",VLOOKUP($E48,Data!$A$2:$C$26,3,))</f>
        <v xml:space="preserve">Junior 6-12 mnd </v>
      </c>
      <c r="I48" s="13">
        <f>IF(ISBLANK(M48),"",YEARFRAC(K48,M48)*12)</f>
        <v>9.9</v>
      </c>
      <c r="J48" s="9" t="s">
        <v>166</v>
      </c>
      <c r="K48" s="17">
        <v>45129</v>
      </c>
      <c r="M48" s="17">
        <v>45430</v>
      </c>
      <c r="N48" s="13">
        <f>IF(OR(ISBLANK(L48),ISBLANK(M48)),(IF(AND(ISBLANK(L48),NOT(ISBLANK(M48)),NOT(ISBLANK(K48))),YEARFRAC(K48,M48)*12,"")),YEARFRAC(L48,M48)*12)</f>
        <v>9.9</v>
      </c>
      <c r="O48" s="9">
        <v>758</v>
      </c>
      <c r="P48" s="15">
        <f>IF(AND(ISBLANK(O48),N48&gt;0),"",(O48/N48)*12)</f>
        <v>919</v>
      </c>
      <c r="Q48" s="9" t="s">
        <v>167</v>
      </c>
      <c r="R48" s="9" t="s">
        <v>168</v>
      </c>
      <c r="S48" s="9" t="s">
        <v>60</v>
      </c>
      <c r="T48" s="9">
        <v>12850</v>
      </c>
      <c r="U48" s="9" t="s">
        <v>60</v>
      </c>
      <c r="V48" s="19"/>
    </row>
    <row r="49" spans="1:25" x14ac:dyDescent="0.25">
      <c r="A49" s="9">
        <v>3</v>
      </c>
      <c r="B49" s="9">
        <v>81.75</v>
      </c>
      <c r="D49" s="9">
        <v>49</v>
      </c>
      <c r="E49" s="11">
        <v>601</v>
      </c>
      <c r="G49" s="12" t="str">
        <f>IF(ISBLANK($E49),"",VLOOKUP($E49,Data!$A$2:$C$26,2,))</f>
        <v>HVIT</v>
      </c>
      <c r="H49" s="12" t="str">
        <f>IF(ISBLANK($E49),"",VLOOKUP($E49,Data!$A$2:$C$26,3,))</f>
        <v xml:space="preserve">Junior 6-12 mnd </v>
      </c>
      <c r="I49" s="13">
        <f>IF(ISBLANK(M49),"",YEARFRAC(K49,M49)*12)</f>
        <v>10</v>
      </c>
      <c r="J49" s="11" t="s">
        <v>169</v>
      </c>
      <c r="K49" s="14">
        <v>45103</v>
      </c>
      <c r="L49" s="14"/>
      <c r="M49" s="14">
        <v>45407</v>
      </c>
      <c r="N49" s="13">
        <f>IF(OR(ISBLANK(L49),ISBLANK(M49)),(IF(AND(ISBLANK(L49),NOT(ISBLANK(M49)),NOT(ISBLANK(K49))),YEARFRAC(K49,M49)*12,"")),YEARFRAC(L49,M49)*12)</f>
        <v>10</v>
      </c>
      <c r="O49" s="9">
        <v>929</v>
      </c>
      <c r="P49" s="15">
        <f>IF(AND(ISBLANK(O49),N49&gt;0),"",(O49/N49)*12)</f>
        <v>1115</v>
      </c>
      <c r="Q49" s="11" t="s">
        <v>118</v>
      </c>
      <c r="R49" s="11" t="s">
        <v>170</v>
      </c>
      <c r="S49" s="11" t="s">
        <v>120</v>
      </c>
      <c r="T49" s="11">
        <v>12790</v>
      </c>
      <c r="U49" s="11" t="s">
        <v>120</v>
      </c>
      <c r="V49" s="11"/>
      <c r="W49" s="11"/>
      <c r="X49" s="11"/>
    </row>
    <row r="50" spans="1:25" x14ac:dyDescent="0.25">
      <c r="B50" s="9">
        <v>75</v>
      </c>
      <c r="D50" s="9">
        <v>51</v>
      </c>
      <c r="E50" s="11">
        <v>601</v>
      </c>
      <c r="G50" s="12" t="str">
        <f>IF(ISBLANK($E50),"",VLOOKUP($E50,Data!$A$2:$C$26,2,))</f>
        <v>HVIT</v>
      </c>
      <c r="H50" s="12" t="str">
        <f>IF(ISBLANK($E50),"",VLOOKUP($E50,Data!$A$2:$C$26,3,))</f>
        <v xml:space="preserve">Junior 6-12 mnd </v>
      </c>
      <c r="I50" s="13">
        <f>IF(ISBLANK(M50),"",YEARFRAC(K50,M50)*12)</f>
        <v>10.199999999999999</v>
      </c>
      <c r="J50" s="11" t="s">
        <v>171</v>
      </c>
      <c r="K50" s="14">
        <v>45120</v>
      </c>
      <c r="L50" s="14"/>
      <c r="M50" s="14">
        <v>45432</v>
      </c>
      <c r="N50" s="13">
        <f>IF(OR(ISBLANK(L50),ISBLANK(M50)),(IF(AND(ISBLANK(L50),NOT(ISBLANK(M50)),NOT(ISBLANK(K50))),YEARFRAC(K50,M50)*12,"")),YEARFRAC(L50,M50)*12)</f>
        <v>10.199999999999999</v>
      </c>
      <c r="O50" s="9">
        <v>978</v>
      </c>
      <c r="P50" s="15">
        <f>IF(AND(ISBLANK(O50),N50&gt;0),"",(O50/N50)*12)</f>
        <v>1151</v>
      </c>
      <c r="Q50" s="11" t="s">
        <v>172</v>
      </c>
      <c r="R50" s="11" t="s">
        <v>173</v>
      </c>
      <c r="S50" s="11" t="s">
        <v>174</v>
      </c>
      <c r="T50" s="11">
        <v>12597</v>
      </c>
      <c r="U50" s="11" t="s">
        <v>174</v>
      </c>
      <c r="V50" s="11"/>
      <c r="W50" s="11"/>
      <c r="X50" s="11"/>
    </row>
    <row r="51" spans="1:25" x14ac:dyDescent="0.25">
      <c r="B51" s="9">
        <v>77.75</v>
      </c>
      <c r="D51" s="9">
        <v>50</v>
      </c>
      <c r="E51" s="11">
        <v>601</v>
      </c>
      <c r="G51" s="12" t="str">
        <f>IF(ISBLANK($E51),"",VLOOKUP($E51,Data!$A$2:$C$26,2,))</f>
        <v>HVIT</v>
      </c>
      <c r="H51" s="12" t="str">
        <f>IF(ISBLANK($E51),"",VLOOKUP($E51,Data!$A$2:$C$26,3,))</f>
        <v xml:space="preserve">Junior 6-12 mnd </v>
      </c>
      <c r="I51" s="13">
        <f>IF(ISBLANK(M51),"",YEARFRAC(K51,M51)*12)</f>
        <v>10.199999999999999</v>
      </c>
      <c r="J51" s="11" t="s">
        <v>175</v>
      </c>
      <c r="K51" s="14">
        <v>45095</v>
      </c>
      <c r="L51" s="14"/>
      <c r="M51" s="14">
        <v>45405</v>
      </c>
      <c r="N51" s="13">
        <f>IF(OR(ISBLANK(L51),ISBLANK(M51)),(IF(AND(ISBLANK(L51),NOT(ISBLANK(M51)),NOT(ISBLANK(K51))),YEARFRAC(K51,M51)*12,"")),YEARFRAC(L51,M51)*12)</f>
        <v>10.199999999999999</v>
      </c>
      <c r="O51" s="9">
        <v>1120</v>
      </c>
      <c r="P51" s="15">
        <f>IF(AND(ISBLANK(O51),N51&gt;0),"",(O51/N51)*12)</f>
        <v>1318</v>
      </c>
      <c r="Q51" s="11" t="s">
        <v>90</v>
      </c>
      <c r="R51" s="11" t="s">
        <v>176</v>
      </c>
      <c r="S51" s="11" t="s">
        <v>92</v>
      </c>
      <c r="T51" s="11">
        <v>12677</v>
      </c>
      <c r="U51" s="11" t="s">
        <v>92</v>
      </c>
      <c r="V51" s="11"/>
      <c r="W51" s="11"/>
      <c r="X51" s="11"/>
    </row>
    <row r="52" spans="1:25" s="61" customFormat="1" x14ac:dyDescent="0.25">
      <c r="A52" s="61">
        <v>1</v>
      </c>
      <c r="B52" s="61">
        <v>83.25</v>
      </c>
      <c r="C52" s="61" t="s">
        <v>447</v>
      </c>
      <c r="D52" s="61">
        <v>52</v>
      </c>
      <c r="E52" s="61">
        <v>601</v>
      </c>
      <c r="G52" s="63" t="str">
        <f>IF(ISBLANK($E52),"",VLOOKUP($E52,Data!$A$2:$C$26,2,))</f>
        <v>HVIT</v>
      </c>
      <c r="H52" s="63" t="str">
        <f>IF(ISBLANK($E52),"",VLOOKUP($E52,Data!$A$2:$C$26,3,))</f>
        <v xml:space="preserve">Junior 6-12 mnd </v>
      </c>
      <c r="I52" s="64">
        <f>IF(ISBLANK(M52),"",YEARFRAC(K52,M52)*12)</f>
        <v>10.3</v>
      </c>
      <c r="J52" s="61" t="s">
        <v>177</v>
      </c>
      <c r="K52" s="67">
        <v>45101</v>
      </c>
      <c r="L52" s="67"/>
      <c r="M52" s="67">
        <v>45415</v>
      </c>
      <c r="N52" s="64">
        <f>IF(OR(ISBLANK(L52),ISBLANK(M52)),(IF(AND(ISBLANK(L52),NOT(ISBLANK(M52)),NOT(ISBLANK(K52))),YEARFRAC(K52,M52)*12,"")),YEARFRAC(L52,M52)*12)</f>
        <v>10.3</v>
      </c>
      <c r="O52" s="61">
        <v>1447</v>
      </c>
      <c r="P52" s="66">
        <f>IF(AND(ISBLANK(O52),N52&gt;0),"",(O52/N52)*12)</f>
        <v>1686</v>
      </c>
      <c r="Q52" s="61" t="s">
        <v>142</v>
      </c>
      <c r="R52" s="61" t="s">
        <v>178</v>
      </c>
      <c r="S52" s="61" t="s">
        <v>114</v>
      </c>
      <c r="T52" s="61">
        <v>12755</v>
      </c>
      <c r="U52" s="61" t="s">
        <v>114</v>
      </c>
    </row>
    <row r="53" spans="1:25" x14ac:dyDescent="0.25">
      <c r="B53" s="9">
        <v>77.25</v>
      </c>
      <c r="D53" s="9">
        <v>54</v>
      </c>
      <c r="E53" s="11">
        <v>601</v>
      </c>
      <c r="G53" s="12" t="str">
        <f>IF(ISBLANK($E53),"",VLOOKUP($E53,Data!$A$2:$C$26,2,))</f>
        <v>HVIT</v>
      </c>
      <c r="H53" s="12" t="str">
        <f>IF(ISBLANK($E53),"",VLOOKUP($E53,Data!$A$2:$C$26,3,))</f>
        <v xml:space="preserve">Junior 6-12 mnd </v>
      </c>
      <c r="I53" s="13">
        <f>IF(ISBLANK(M53),"",YEARFRAC(K53,M53)*12)</f>
        <v>10.4</v>
      </c>
      <c r="J53" s="11" t="s">
        <v>179</v>
      </c>
      <c r="K53" s="14">
        <v>45108</v>
      </c>
      <c r="L53" s="14"/>
      <c r="M53" s="14">
        <v>45424</v>
      </c>
      <c r="N53" s="13">
        <f>IF(OR(ISBLANK(L53),ISBLANK(M53)),(IF(AND(ISBLANK(L53),NOT(ISBLANK(M53)),NOT(ISBLANK(K53))),YEARFRAC(K53,M53)*12,"")),YEARFRAC(L53,M53)*12)</f>
        <v>10.4</v>
      </c>
      <c r="O53" s="9">
        <v>1092</v>
      </c>
      <c r="P53" s="15">
        <f>IF(AND(ISBLANK(O53),N53&gt;0),"",(O53/N53)*12)</f>
        <v>1260</v>
      </c>
      <c r="Q53" s="11" t="s">
        <v>86</v>
      </c>
      <c r="R53" s="11" t="s">
        <v>180</v>
      </c>
      <c r="S53" s="11" t="s">
        <v>88</v>
      </c>
      <c r="T53" s="11">
        <v>12772</v>
      </c>
      <c r="U53" s="11" t="s">
        <v>88</v>
      </c>
      <c r="V53" s="11"/>
      <c r="W53" s="11"/>
      <c r="X53" s="11"/>
    </row>
    <row r="54" spans="1:25" x14ac:dyDescent="0.25">
      <c r="B54" s="9">
        <v>77.5</v>
      </c>
      <c r="D54" s="9">
        <v>53</v>
      </c>
      <c r="E54" s="11">
        <v>601</v>
      </c>
      <c r="G54" s="12" t="str">
        <f>IF(ISBLANK($E54),"",VLOOKUP($E54,Data!$A$2:$C$26,2,))</f>
        <v>HVIT</v>
      </c>
      <c r="H54" s="12" t="str">
        <f>IF(ISBLANK($E54),"",VLOOKUP($E54,Data!$A$2:$C$26,3,))</f>
        <v xml:space="preserve">Junior 6-12 mnd </v>
      </c>
      <c r="I54" s="13">
        <f>IF(ISBLANK(M54),"",YEARFRAC(K54,M54)*12)</f>
        <v>10.4</v>
      </c>
      <c r="J54" s="11" t="s">
        <v>181</v>
      </c>
      <c r="K54" s="14">
        <v>45096</v>
      </c>
      <c r="L54" s="14"/>
      <c r="M54" s="14">
        <v>45412</v>
      </c>
      <c r="N54" s="13">
        <f>IF(OR(ISBLANK(L54),ISBLANK(M54)),(IF(AND(ISBLANK(L54),NOT(ISBLANK(M54)),NOT(ISBLANK(K54))),YEARFRAC(K54,M54)*12,"")),YEARFRAC(L54,M54)*12)</f>
        <v>10.4</v>
      </c>
      <c r="O54" s="9">
        <v>936</v>
      </c>
      <c r="P54" s="15">
        <f>IF(AND(ISBLANK(O54),N54&gt;0),"",(O54/N54)*12)</f>
        <v>1080</v>
      </c>
      <c r="Q54" s="11" t="s">
        <v>182</v>
      </c>
      <c r="R54" s="11" t="s">
        <v>183</v>
      </c>
      <c r="S54" s="11" t="s">
        <v>110</v>
      </c>
      <c r="T54" s="11">
        <v>12623</v>
      </c>
      <c r="U54" s="11" t="s">
        <v>110</v>
      </c>
      <c r="V54" s="11"/>
      <c r="W54" s="11"/>
      <c r="X54" s="11"/>
    </row>
    <row r="55" spans="1:25" x14ac:dyDescent="0.25">
      <c r="A55" s="9">
        <v>4</v>
      </c>
      <c r="B55" s="9">
        <v>81.5</v>
      </c>
      <c r="D55" s="9">
        <v>35</v>
      </c>
      <c r="E55" s="11">
        <v>601</v>
      </c>
      <c r="G55" s="12" t="str">
        <f>IF(ISBLANK($E55),"",VLOOKUP($E55,Data!$A$2:$C$26,2,))</f>
        <v>HVIT</v>
      </c>
      <c r="H55" s="12" t="str">
        <f>IF(ISBLANK($E55),"",VLOOKUP($E55,Data!$A$2:$C$26,3,))</f>
        <v xml:space="preserve">Junior 6-12 mnd </v>
      </c>
      <c r="I55" s="13">
        <f>IF(ISBLANK(M55),"",YEARFRAC(K55,M55)*12)</f>
        <v>10.4</v>
      </c>
      <c r="J55" s="11" t="s">
        <v>184</v>
      </c>
      <c r="K55" s="14">
        <v>45095</v>
      </c>
      <c r="L55" s="14"/>
      <c r="M55" s="14">
        <v>45412</v>
      </c>
      <c r="N55" s="13">
        <f>IF(OR(ISBLANK(L55),ISBLANK(M55)),(IF(AND(ISBLANK(L55),NOT(ISBLANK(M55)),NOT(ISBLANK(K55))),YEARFRAC(K55,M55)*12,"")),YEARFRAC(L55,M55)*12)</f>
        <v>10.4</v>
      </c>
      <c r="O55" s="9">
        <v>1031</v>
      </c>
      <c r="P55" s="15">
        <f>IF(AND(ISBLANK(O55),N55&gt;0),"",(O55/N55)*12)</f>
        <v>1190</v>
      </c>
      <c r="Q55" s="11" t="s">
        <v>182</v>
      </c>
      <c r="R55" s="11" t="s">
        <v>185</v>
      </c>
      <c r="S55" s="11" t="s">
        <v>110</v>
      </c>
      <c r="T55" s="11">
        <v>12622</v>
      </c>
      <c r="U55" s="11" t="s">
        <v>110</v>
      </c>
      <c r="V55" s="11"/>
      <c r="W55" s="11"/>
      <c r="X55" s="11"/>
    </row>
    <row r="56" spans="1:25" x14ac:dyDescent="0.25">
      <c r="B56" s="9">
        <v>73.5</v>
      </c>
      <c r="D56" s="9">
        <v>55</v>
      </c>
      <c r="E56" s="11">
        <v>601</v>
      </c>
      <c r="G56" s="12" t="str">
        <f>IF(ISBLANK($E56),"",VLOOKUP($E56,Data!$A$2:$C$26,2,))</f>
        <v>HVIT</v>
      </c>
      <c r="H56" s="12" t="str">
        <f>IF(ISBLANK($E56),"",VLOOKUP($E56,Data!$A$2:$C$26,3,))</f>
        <v xml:space="preserve">Junior 6-12 mnd </v>
      </c>
      <c r="I56" s="13">
        <f>IF(ISBLANK(M56),"",YEARFRAC(K56,M56)*12)</f>
        <v>10.6</v>
      </c>
      <c r="J56" s="11" t="s">
        <v>186</v>
      </c>
      <c r="K56" s="14">
        <v>45090</v>
      </c>
      <c r="L56" s="14"/>
      <c r="M56" s="14">
        <v>45412</v>
      </c>
      <c r="N56" s="13">
        <f>IF(OR(ISBLANK(L56),ISBLANK(M56)),(IF(AND(ISBLANK(L56),NOT(ISBLANK(M56)),NOT(ISBLANK(K56))),YEARFRAC(K56,M56)*12,"")),YEARFRAC(L56,M56)*12)</f>
        <v>10.6</v>
      </c>
      <c r="O56" s="9">
        <v>986</v>
      </c>
      <c r="P56" s="15">
        <f>IF(AND(ISBLANK(O56),N56&gt;0),"",(O56/N56)*12)</f>
        <v>1116</v>
      </c>
      <c r="Q56" s="11" t="s">
        <v>182</v>
      </c>
      <c r="R56" s="11" t="s">
        <v>187</v>
      </c>
      <c r="S56" s="11" t="s">
        <v>110</v>
      </c>
      <c r="T56" s="11">
        <v>12620</v>
      </c>
      <c r="U56" s="11" t="s">
        <v>110</v>
      </c>
      <c r="V56" s="11"/>
      <c r="W56" s="11"/>
      <c r="X56" s="11"/>
    </row>
    <row r="57" spans="1:25" x14ac:dyDescent="0.25">
      <c r="B57" s="9">
        <v>69</v>
      </c>
      <c r="D57" s="9">
        <v>56</v>
      </c>
      <c r="E57" s="11">
        <v>601</v>
      </c>
      <c r="G57" s="12" t="str">
        <f>IF(ISBLANK($E57),"",VLOOKUP($E57,Data!$A$2:$C$26,2,))</f>
        <v>HVIT</v>
      </c>
      <c r="H57" s="12" t="str">
        <f>IF(ISBLANK($E57),"",VLOOKUP($E57,Data!$A$2:$C$26,3,))</f>
        <v xml:space="preserve">Junior 6-12 mnd </v>
      </c>
      <c r="I57" s="13">
        <f>IF(ISBLANK(M57),"",YEARFRAC(K57,M57)*12)</f>
        <v>10.8</v>
      </c>
      <c r="J57" s="11" t="s">
        <v>188</v>
      </c>
      <c r="K57" s="14">
        <v>45091</v>
      </c>
      <c r="L57" s="14"/>
      <c r="M57" s="14">
        <v>45420</v>
      </c>
      <c r="N57" s="13">
        <f>IF(OR(ISBLANK(L57),ISBLANK(M57)),(IF(AND(ISBLANK(L57),NOT(ISBLANK(M57)),NOT(ISBLANK(K57))),YEARFRAC(K57,M57)*12,"")),YEARFRAC(L57,M57)*12)</f>
        <v>10.8</v>
      </c>
      <c r="O57" s="9">
        <v>831</v>
      </c>
      <c r="P57" s="15">
        <f>IF(AND(ISBLANK(O57),N57&gt;0),"",(O57/N57)*12)</f>
        <v>923</v>
      </c>
      <c r="Q57" s="11" t="s">
        <v>112</v>
      </c>
      <c r="R57" s="11" t="s">
        <v>189</v>
      </c>
      <c r="S57" s="11" t="s">
        <v>190</v>
      </c>
      <c r="T57" s="11">
        <v>12937</v>
      </c>
      <c r="U57" s="11" t="s">
        <v>191</v>
      </c>
      <c r="V57" s="11"/>
      <c r="W57" s="11"/>
      <c r="X57" s="11"/>
    </row>
    <row r="58" spans="1:25" x14ac:dyDescent="0.25">
      <c r="B58" s="9">
        <v>75.75</v>
      </c>
      <c r="D58" s="9">
        <v>37</v>
      </c>
      <c r="E58" s="11">
        <v>601</v>
      </c>
      <c r="G58" s="12" t="str">
        <f>IF(ISBLANK($E58),"",VLOOKUP($E58,Data!$A$2:$C$26,2,))</f>
        <v>HVIT</v>
      </c>
      <c r="H58" s="12" t="str">
        <f>IF(ISBLANK($E58),"",VLOOKUP($E58,Data!$A$2:$C$26,3,))</f>
        <v xml:space="preserve">Junior 6-12 mnd </v>
      </c>
      <c r="I58" s="13">
        <f>IF(ISBLANK(M58),"",YEARFRAC(K58,M58)*12)</f>
        <v>11</v>
      </c>
      <c r="J58" s="11" t="s">
        <v>192</v>
      </c>
      <c r="K58" s="14">
        <v>45068</v>
      </c>
      <c r="L58" s="14"/>
      <c r="M58" s="14">
        <v>45405</v>
      </c>
      <c r="N58" s="13">
        <f>IF(OR(ISBLANK(L58),ISBLANK(M58)),(IF(AND(ISBLANK(L58),NOT(ISBLANK(M58)),NOT(ISBLANK(K58))),YEARFRAC(K58,M58)*12,"")),YEARFRAC(L58,M58)*12)</f>
        <v>11</v>
      </c>
      <c r="O58" s="9">
        <v>1128</v>
      </c>
      <c r="P58" s="15">
        <f>IF(AND(ISBLANK(O58),N58&gt;0),"",(O58/N58)*12)</f>
        <v>1231</v>
      </c>
      <c r="Q58" s="11" t="s">
        <v>90</v>
      </c>
      <c r="R58" s="11" t="s">
        <v>193</v>
      </c>
      <c r="S58" s="11" t="s">
        <v>92</v>
      </c>
      <c r="T58" s="11">
        <v>12674</v>
      </c>
      <c r="U58" s="11" t="s">
        <v>92</v>
      </c>
      <c r="V58" s="11"/>
      <c r="W58" s="11"/>
      <c r="X58" s="11"/>
    </row>
    <row r="59" spans="1:25" x14ac:dyDescent="0.25">
      <c r="B59" s="9">
        <v>78</v>
      </c>
      <c r="D59" s="9">
        <v>57</v>
      </c>
      <c r="E59" s="11">
        <v>601</v>
      </c>
      <c r="G59" s="12" t="str">
        <f>IF(ISBLANK($E59),"",VLOOKUP($E59,Data!$A$2:$C$26,2,))</f>
        <v>HVIT</v>
      </c>
      <c r="H59" s="12" t="str">
        <f>IF(ISBLANK($E59),"",VLOOKUP($E59,Data!$A$2:$C$26,3,))</f>
        <v xml:space="preserve">Junior 6-12 mnd </v>
      </c>
      <c r="I59" s="13">
        <f>IF(ISBLANK(M59),"",YEARFRAC(K59,M59)*12)</f>
        <v>11.1</v>
      </c>
      <c r="J59" s="11" t="s">
        <v>194</v>
      </c>
      <c r="K59" s="14">
        <v>45074</v>
      </c>
      <c r="L59" s="14"/>
      <c r="M59" s="14">
        <v>45413</v>
      </c>
      <c r="N59" s="13">
        <f>IF(OR(ISBLANK(L59),ISBLANK(M59)),(IF(AND(ISBLANK(L59),NOT(ISBLANK(M59)),NOT(ISBLANK(K59))),YEARFRAC(K59,M59)*12,"")),YEARFRAC(L59,M59)*12)</f>
        <v>11.1</v>
      </c>
      <c r="O59" s="9">
        <v>1189</v>
      </c>
      <c r="P59" s="15">
        <f>IF(AND(ISBLANK(O59),N59&gt;0),"",(O59/N59)*12)</f>
        <v>1285</v>
      </c>
      <c r="Q59" s="11" t="s">
        <v>195</v>
      </c>
      <c r="R59" s="11" t="s">
        <v>196</v>
      </c>
      <c r="S59" s="11" t="s">
        <v>105</v>
      </c>
      <c r="T59" s="11">
        <v>12581</v>
      </c>
      <c r="U59" s="11" t="s">
        <v>106</v>
      </c>
      <c r="V59" s="11"/>
      <c r="W59" s="11"/>
      <c r="X59" s="11"/>
    </row>
    <row r="60" spans="1:25" x14ac:dyDescent="0.25">
      <c r="B60" s="9">
        <v>78.75</v>
      </c>
      <c r="D60" s="9">
        <v>58</v>
      </c>
      <c r="E60" s="11">
        <v>601</v>
      </c>
      <c r="G60" s="12" t="str">
        <f>IF(ISBLANK($E60),"",VLOOKUP($E60,Data!$A$2:$C$26,2,))</f>
        <v>HVIT</v>
      </c>
      <c r="H60" s="12" t="str">
        <f>IF(ISBLANK($E60),"",VLOOKUP($E60,Data!$A$2:$C$26,3,))</f>
        <v xml:space="preserve">Junior 6-12 mnd </v>
      </c>
      <c r="I60" s="13">
        <f>IF(ISBLANK(M60),"",YEARFRAC(K60,M60)*12)</f>
        <v>11.2</v>
      </c>
      <c r="J60" s="11" t="s">
        <v>197</v>
      </c>
      <c r="K60" s="14">
        <v>45091</v>
      </c>
      <c r="L60" s="14"/>
      <c r="M60" s="14">
        <v>45432</v>
      </c>
      <c r="N60" s="13">
        <f>IF(OR(ISBLANK(L60),ISBLANK(M60)),(IF(AND(ISBLANK(L60),NOT(ISBLANK(M60)),NOT(ISBLANK(K60))),YEARFRAC(K60,M60)*12,"")),YEARFRAC(L60,M60)*12)</f>
        <v>11.2</v>
      </c>
      <c r="O60" s="9">
        <v>1269</v>
      </c>
      <c r="P60" s="15">
        <f>IF(AND(ISBLANK(O60),N60&gt;0),"",(O60/N60)*12)</f>
        <v>1360</v>
      </c>
      <c r="Q60" s="11" t="s">
        <v>172</v>
      </c>
      <c r="R60" s="11" t="s">
        <v>198</v>
      </c>
      <c r="S60" s="11" t="s">
        <v>174</v>
      </c>
      <c r="T60" s="11">
        <v>12590</v>
      </c>
      <c r="U60" s="11" t="s">
        <v>174</v>
      </c>
      <c r="V60" s="11"/>
      <c r="W60" s="11"/>
      <c r="X60" s="11"/>
    </row>
    <row r="61" spans="1:25" x14ac:dyDescent="0.25">
      <c r="B61" s="9">
        <v>79.75</v>
      </c>
      <c r="D61" s="9">
        <v>59</v>
      </c>
      <c r="E61" s="11">
        <v>601</v>
      </c>
      <c r="G61" s="12" t="str">
        <f>IF(ISBLANK($E61),"",VLOOKUP($E61,Data!$A$2:$C$26,2,))</f>
        <v>HVIT</v>
      </c>
      <c r="H61" s="12" t="str">
        <f>IF(ISBLANK($E61),"",VLOOKUP($E61,Data!$A$2:$C$26,3,))</f>
        <v xml:space="preserve">Junior 6-12 mnd </v>
      </c>
      <c r="I61" s="13">
        <f>IF(ISBLANK(M61),"",YEARFRAC(K61,M61)*12)</f>
        <v>11.6</v>
      </c>
      <c r="J61" s="11" t="s">
        <v>199</v>
      </c>
      <c r="K61" s="14">
        <v>45069</v>
      </c>
      <c r="L61" s="14"/>
      <c r="M61" s="14">
        <v>45422</v>
      </c>
      <c r="N61" s="13">
        <f>IF(OR(ISBLANK(L61),ISBLANK(M61)),(IF(AND(ISBLANK(L61),NOT(ISBLANK(M61)),NOT(ISBLANK(K61))),YEARFRAC(K61,M61)*12,"")),YEARFRAC(L61,M61)*12)</f>
        <v>11.6</v>
      </c>
      <c r="O61" s="9">
        <v>1547</v>
      </c>
      <c r="P61" s="15">
        <f>IF(AND(ISBLANK(O61),N61&gt;0),"",(O61/N61)*12)</f>
        <v>1600</v>
      </c>
      <c r="Q61" s="11" t="s">
        <v>200</v>
      </c>
      <c r="R61" s="11" t="s">
        <v>201</v>
      </c>
      <c r="S61" s="11" t="s">
        <v>47</v>
      </c>
      <c r="T61" s="11">
        <v>12667</v>
      </c>
      <c r="U61" s="11" t="s">
        <v>48</v>
      </c>
      <c r="V61" s="11"/>
      <c r="W61" s="11"/>
      <c r="X61" s="11"/>
    </row>
    <row r="62" spans="1:25" s="73" customFormat="1" x14ac:dyDescent="0.25">
      <c r="A62" s="73">
        <v>1</v>
      </c>
      <c r="B62" s="73">
        <v>78.5</v>
      </c>
      <c r="C62" s="73" t="s">
        <v>448</v>
      </c>
      <c r="D62" s="73">
        <v>60</v>
      </c>
      <c r="E62" s="74">
        <v>102</v>
      </c>
      <c r="G62" s="75" t="str">
        <f>IF(ISBLANK($E62),"",VLOOKUP($E62,Data!$A$2:$C$26,2,))</f>
        <v>GRÅ/ROSEGRÅ</v>
      </c>
      <c r="H62" s="75" t="str">
        <f>IF(ISBLANK($E62),"",VLOOKUP($E62,Data!$A$2:$C$26,3,))</f>
        <v>Ungdyr 12-24 mnd</v>
      </c>
      <c r="I62" s="76">
        <f>IF(ISBLANK(M62),"",YEARFRAC(K62,M62)*12)</f>
        <v>21.5</v>
      </c>
      <c r="J62" s="74" t="s">
        <v>202</v>
      </c>
      <c r="K62" s="77">
        <v>44767</v>
      </c>
      <c r="L62" s="77">
        <v>45054</v>
      </c>
      <c r="M62" s="77">
        <v>45423</v>
      </c>
      <c r="N62" s="76">
        <f>IF(OR(ISBLANK(L62),ISBLANK(M62)),(IF(AND(ISBLANK(L62),NOT(ISBLANK(M62)),NOT(ISBLANK(K62))),YEARFRAC(K62,M62)*12,"")),YEARFRAC(L62,M62)*12)</f>
        <v>12.1</v>
      </c>
      <c r="O62" s="73">
        <v>1929</v>
      </c>
      <c r="P62" s="78">
        <f>IF(AND(ISBLANK(O62),N62&gt;0),"",(O62/N62)*12)</f>
        <v>1913</v>
      </c>
      <c r="Q62" s="74" t="s">
        <v>103</v>
      </c>
      <c r="R62" s="74" t="s">
        <v>203</v>
      </c>
      <c r="S62" s="74" t="s">
        <v>28</v>
      </c>
      <c r="T62" s="74">
        <v>12462</v>
      </c>
      <c r="U62" s="74" t="s">
        <v>28</v>
      </c>
      <c r="V62" s="74"/>
      <c r="W62" s="74"/>
      <c r="X62" s="74"/>
    </row>
    <row r="63" spans="1:25" s="34" customFormat="1" x14ac:dyDescent="0.25">
      <c r="A63" s="34">
        <v>3</v>
      </c>
      <c r="B63" s="34">
        <v>64</v>
      </c>
      <c r="D63" s="34">
        <v>61</v>
      </c>
      <c r="E63" s="35">
        <v>102</v>
      </c>
      <c r="G63" s="36" t="str">
        <f>IF(ISBLANK($E63),"",VLOOKUP($E63,Data!$A$2:$C$26,2,))</f>
        <v>GRÅ/ROSEGRÅ</v>
      </c>
      <c r="H63" s="36" t="str">
        <f>IF(ISBLANK($E63),"",VLOOKUP($E63,Data!$A$2:$C$26,3,))</f>
        <v>Ungdyr 12-24 mnd</v>
      </c>
      <c r="I63" s="37">
        <f>IF(ISBLANK(M63),"",YEARFRAC(K63,M63)*12)</f>
        <v>22.4</v>
      </c>
      <c r="J63" s="35" t="s">
        <v>204</v>
      </c>
      <c r="K63" s="38">
        <v>44750</v>
      </c>
      <c r="L63" s="38" t="s">
        <v>205</v>
      </c>
      <c r="M63" s="38">
        <v>45432</v>
      </c>
      <c r="N63" s="37">
        <f>IF(OR(ISBLANK(L63),ISBLANK(M63)),(IF(AND(ISBLANK(L63),NOT(ISBLANK(M63)),NOT(ISBLANK(K63))),YEARFRAC(K63,M63)*12,"")),YEARFRAC(L63,M63)*12)</f>
        <v>11.8</v>
      </c>
      <c r="O63" s="34">
        <v>1078</v>
      </c>
      <c r="P63" s="39">
        <f>IF(AND(ISBLANK(O63),N63&gt;0),"",(O63/N63)*12)</f>
        <v>1096</v>
      </c>
      <c r="Q63" s="35" t="s">
        <v>206</v>
      </c>
      <c r="R63" s="35" t="s">
        <v>207</v>
      </c>
      <c r="S63" s="35" t="s">
        <v>174</v>
      </c>
      <c r="T63" s="35">
        <v>11976</v>
      </c>
      <c r="U63" s="35" t="s">
        <v>174</v>
      </c>
      <c r="V63" s="35"/>
      <c r="W63" s="35"/>
      <c r="X63" s="35"/>
    </row>
    <row r="64" spans="1:25" s="43" customFormat="1" x14ac:dyDescent="0.25">
      <c r="D64" s="43">
        <v>62</v>
      </c>
      <c r="E64" s="43">
        <v>102</v>
      </c>
      <c r="G64" s="44" t="str">
        <f>IF(ISBLANK($E64),"",VLOOKUP($E64,Data!$A$2:$C$26,2,))</f>
        <v>GRÅ/ROSEGRÅ</v>
      </c>
      <c r="H64" s="44" t="str">
        <f>IF(ISBLANK($E64),"",VLOOKUP($E64,Data!$A$2:$C$26,3,))</f>
        <v>Ungdyr 12-24 mnd</v>
      </c>
      <c r="I64" s="45">
        <f>IF(ISBLANK(M64),"",YEARFRAC(K64,M64)*12)</f>
        <v>22.8</v>
      </c>
      <c r="J64" s="43" t="s">
        <v>208</v>
      </c>
      <c r="K64" s="46">
        <v>44722</v>
      </c>
      <c r="L64" s="46" t="s">
        <v>209</v>
      </c>
      <c r="M64" s="46">
        <v>45417</v>
      </c>
      <c r="N64" s="45">
        <f>IF(OR(ISBLANK(L64),ISBLANK(M64)),(IF(AND(ISBLANK(L64),NOT(ISBLANK(M64)),NOT(ISBLANK(K64))),YEARFRAC(K64,M64)*12,"")),YEARFRAC(L64,M64)*12)</f>
        <v>10.5</v>
      </c>
      <c r="P64" s="47" t="str">
        <f>IF(AND(ISBLANK(O64),N64&gt;0),"",(O64/N64)*12)</f>
        <v/>
      </c>
      <c r="Q64" s="43" t="s">
        <v>21</v>
      </c>
      <c r="R64" s="43" t="s">
        <v>210</v>
      </c>
      <c r="S64" s="43" t="s">
        <v>38</v>
      </c>
      <c r="T64" s="43">
        <v>12658</v>
      </c>
      <c r="U64" s="43" t="s">
        <v>211</v>
      </c>
      <c r="Y64" s="34"/>
    </row>
    <row r="65" spans="1:24" s="34" customFormat="1" x14ac:dyDescent="0.25">
      <c r="A65" s="34">
        <v>2</v>
      </c>
      <c r="B65" s="34">
        <v>74</v>
      </c>
      <c r="D65" s="34">
        <v>63</v>
      </c>
      <c r="E65" s="35">
        <v>102</v>
      </c>
      <c r="G65" s="36" t="str">
        <f>IF(ISBLANK($E65),"",VLOOKUP($E65,Data!$A$2:$C$26,2,))</f>
        <v>GRÅ/ROSEGRÅ</v>
      </c>
      <c r="H65" s="36" t="str">
        <f>IF(ISBLANK($E65),"",VLOOKUP($E65,Data!$A$2:$C$26,3,))</f>
        <v>Ungdyr 12-24 mnd</v>
      </c>
      <c r="I65" s="37">
        <f>IF(ISBLANK(M65),"",YEARFRAC(K65,M65)*12)</f>
        <v>23.8</v>
      </c>
      <c r="J65" s="35" t="s">
        <v>212</v>
      </c>
      <c r="K65" s="38">
        <v>44696</v>
      </c>
      <c r="L65" s="38" t="s">
        <v>213</v>
      </c>
      <c r="M65" s="38">
        <v>45422</v>
      </c>
      <c r="N65" s="37">
        <f>IF(OR(ISBLANK(L65),ISBLANK(M65)),(IF(AND(ISBLANK(L65),NOT(ISBLANK(M65)),NOT(ISBLANK(K65))),YEARFRAC(K65,M65)*12,"")),YEARFRAC(L65,M65)*12)</f>
        <v>11.5</v>
      </c>
      <c r="O65" s="34">
        <v>1309</v>
      </c>
      <c r="P65" s="39">
        <f>IF(AND(ISBLANK(O65),N65&gt;0),"",(O65/N65)*12)</f>
        <v>1366</v>
      </c>
      <c r="Q65" s="35" t="s">
        <v>21</v>
      </c>
      <c r="R65" s="35" t="s">
        <v>214</v>
      </c>
      <c r="S65" s="35" t="s">
        <v>47</v>
      </c>
      <c r="T65" s="35">
        <v>12668</v>
      </c>
      <c r="U65" s="35" t="s">
        <v>211</v>
      </c>
      <c r="V65" s="35"/>
      <c r="W65" s="35"/>
      <c r="X65" s="35"/>
    </row>
    <row r="66" spans="1:24" s="73" customFormat="1" x14ac:dyDescent="0.25">
      <c r="A66" s="73">
        <v>1</v>
      </c>
      <c r="B66" s="73">
        <v>77.5</v>
      </c>
      <c r="C66" s="73" t="s">
        <v>449</v>
      </c>
      <c r="D66" s="73">
        <v>64</v>
      </c>
      <c r="E66" s="74">
        <v>202</v>
      </c>
      <c r="G66" s="75" t="str">
        <f>IF(ISBLANK($E66),"",VLOOKUP($E66,Data!$A$2:$C$26,2,))</f>
        <v>SVART</v>
      </c>
      <c r="H66" s="75" t="str">
        <f>IF(ISBLANK($E66),"",VLOOKUP($E66,Data!$A$2:$C$26,3,))</f>
        <v>Ungdyr 12-24 mnd</v>
      </c>
      <c r="I66" s="76">
        <f>IF(ISBLANK(M66),"",YEARFRAC(K66,M66)*12)</f>
        <v>20.5</v>
      </c>
      <c r="J66" s="74" t="s">
        <v>215</v>
      </c>
      <c r="K66" s="77">
        <v>44797</v>
      </c>
      <c r="L66" s="77" t="s">
        <v>216</v>
      </c>
      <c r="M66" s="77">
        <v>45422</v>
      </c>
      <c r="N66" s="76">
        <f>IF(OR(ISBLANK(L66),ISBLANK(M66)),(IF(AND(ISBLANK(L66),NOT(ISBLANK(M66)),NOT(ISBLANK(K66))),YEARFRAC(K66,M66)*12,"")),YEARFRAC(L66,M66)*12)</f>
        <v>12</v>
      </c>
      <c r="O66" s="73">
        <v>1541</v>
      </c>
      <c r="P66" s="78">
        <f>IF(AND(ISBLANK(O66),N66&gt;0),"",(O66/N66)*12)</f>
        <v>1541</v>
      </c>
      <c r="Q66" s="74" t="s">
        <v>26</v>
      </c>
      <c r="R66" s="74" t="s">
        <v>217</v>
      </c>
      <c r="S66" s="74" t="s">
        <v>47</v>
      </c>
      <c r="T66" s="74">
        <v>12495</v>
      </c>
      <c r="U66" s="74" t="s">
        <v>218</v>
      </c>
      <c r="V66" s="74"/>
      <c r="W66" s="74"/>
      <c r="X66" s="74"/>
    </row>
    <row r="67" spans="1:24" x14ac:dyDescent="0.25">
      <c r="A67" s="9">
        <v>5</v>
      </c>
      <c r="B67" s="9">
        <v>61.5</v>
      </c>
      <c r="D67" s="9">
        <v>65</v>
      </c>
      <c r="E67" s="11">
        <v>202</v>
      </c>
      <c r="G67" s="12" t="str">
        <f>IF(ISBLANK($E67),"",VLOOKUP($E67,Data!$A$2:$C$26,2,))</f>
        <v>SVART</v>
      </c>
      <c r="H67" s="12" t="str">
        <f>IF(ISBLANK($E67),"",VLOOKUP($E67,Data!$A$2:$C$26,3,))</f>
        <v>Ungdyr 12-24 mnd</v>
      </c>
      <c r="I67" s="13">
        <f>IF(ISBLANK(M67),"",YEARFRAC(K67,M67)*12)</f>
        <v>21.6</v>
      </c>
      <c r="J67" s="11" t="s">
        <v>219</v>
      </c>
      <c r="K67" s="14">
        <v>44758</v>
      </c>
      <c r="L67" s="14" t="s">
        <v>220</v>
      </c>
      <c r="M67" s="14">
        <v>45416</v>
      </c>
      <c r="N67" s="13">
        <f>IF(OR(ISBLANK(L67),ISBLANK(M67)),(IF(AND(ISBLANK(L67),NOT(ISBLANK(M67)),NOT(ISBLANK(K67))),YEARFRAC(K67,M67)*12,"")),YEARFRAC(L67,M67)*12)</f>
        <v>11.9</v>
      </c>
      <c r="O67" s="9">
        <v>1601</v>
      </c>
      <c r="P67" s="15">
        <f>IF(AND(ISBLANK(O67),N67&gt;0),"",(O67/N67)*12)</f>
        <v>1614</v>
      </c>
      <c r="Q67" s="11" t="s">
        <v>221</v>
      </c>
      <c r="R67" s="11" t="s">
        <v>222</v>
      </c>
      <c r="S67" s="11" t="s">
        <v>55</v>
      </c>
      <c r="T67" s="11">
        <v>12960</v>
      </c>
      <c r="U67" s="11" t="s">
        <v>56</v>
      </c>
      <c r="V67" s="11"/>
      <c r="W67" s="11"/>
      <c r="X67" s="11"/>
    </row>
    <row r="68" spans="1:24" x14ac:dyDescent="0.25">
      <c r="A68" s="9">
        <v>3</v>
      </c>
      <c r="B68" s="9">
        <v>67.25</v>
      </c>
      <c r="D68" s="9">
        <v>66</v>
      </c>
      <c r="E68" s="11">
        <v>202</v>
      </c>
      <c r="G68" s="12" t="str">
        <f>IF(ISBLANK($E68),"",VLOOKUP($E68,Data!$A$2:$C$26,2,))</f>
        <v>SVART</v>
      </c>
      <c r="H68" s="12" t="str">
        <f>IF(ISBLANK($E68),"",VLOOKUP($E68,Data!$A$2:$C$26,3,))</f>
        <v>Ungdyr 12-24 mnd</v>
      </c>
      <c r="I68" s="13">
        <f>IF(ISBLANK(M68),"",YEARFRAC(K68,M68)*12)</f>
        <v>22.6</v>
      </c>
      <c r="J68" s="11" t="s">
        <v>223</v>
      </c>
      <c r="K68" s="14">
        <v>44717</v>
      </c>
      <c r="L68" s="14" t="s">
        <v>224</v>
      </c>
      <c r="M68" s="14">
        <v>45406</v>
      </c>
      <c r="N68" s="13">
        <f>IF(OR(ISBLANK(L68),ISBLANK(M68)),(IF(AND(ISBLANK(L68),NOT(ISBLANK(M68)),NOT(ISBLANK(K68))),YEARFRAC(K68,M68)*12,"")),YEARFRAC(L68,M68)*12)</f>
        <v>11.9</v>
      </c>
      <c r="O68" s="9">
        <v>843</v>
      </c>
      <c r="P68" s="15">
        <f>IF(AND(ISBLANK(O68),N68&gt;0),"",(O68/N68)*12)</f>
        <v>850</v>
      </c>
      <c r="Q68" s="11" t="s">
        <v>225</v>
      </c>
      <c r="R68" s="11" t="s">
        <v>226</v>
      </c>
      <c r="S68" s="11" t="s">
        <v>47</v>
      </c>
      <c r="T68" s="11">
        <v>12435</v>
      </c>
      <c r="U68" s="11" t="s">
        <v>227</v>
      </c>
      <c r="V68" s="11"/>
      <c r="W68" s="11"/>
      <c r="X68" s="11"/>
    </row>
    <row r="69" spans="1:24" x14ac:dyDescent="0.25">
      <c r="A69" s="9">
        <v>2</v>
      </c>
      <c r="B69" s="9">
        <v>70</v>
      </c>
      <c r="D69" s="9">
        <v>67</v>
      </c>
      <c r="E69" s="11">
        <v>202</v>
      </c>
      <c r="G69" s="12" t="str">
        <f>IF(ISBLANK($E69),"",VLOOKUP($E69,Data!$A$2:$C$26,2,))</f>
        <v>SVART</v>
      </c>
      <c r="H69" s="12" t="str">
        <f>IF(ISBLANK($E69),"",VLOOKUP($E69,Data!$A$2:$C$26,3,))</f>
        <v>Ungdyr 12-24 mnd</v>
      </c>
      <c r="I69" s="13">
        <f>IF(ISBLANK(M69),"",YEARFRAC(K69,M69)*12)</f>
        <v>23.3</v>
      </c>
      <c r="J69" s="11" t="s">
        <v>228</v>
      </c>
      <c r="K69" s="14">
        <v>44700</v>
      </c>
      <c r="L69" s="14" t="s">
        <v>216</v>
      </c>
      <c r="M69" s="14">
        <v>45409</v>
      </c>
      <c r="N69" s="13">
        <f>IF(OR(ISBLANK(L69),ISBLANK(M69)),(IF(AND(ISBLANK(L69),NOT(ISBLANK(M69)),NOT(ISBLANK(K69))),YEARFRAC(K69,M69)*12,"")),YEARFRAC(L69,M69)*12)</f>
        <v>11.6</v>
      </c>
      <c r="O69" s="9">
        <v>1203</v>
      </c>
      <c r="P69" s="15">
        <f>IF(AND(ISBLANK(O69),N69&gt;0),"",(O69/N69)*12)</f>
        <v>1244</v>
      </c>
      <c r="Q69" s="11" t="s">
        <v>229</v>
      </c>
      <c r="R69" s="11" t="s">
        <v>46</v>
      </c>
      <c r="S69" s="11" t="s">
        <v>42</v>
      </c>
      <c r="T69" s="11">
        <v>12489</v>
      </c>
      <c r="U69" s="11" t="s">
        <v>48</v>
      </c>
      <c r="V69" s="11"/>
      <c r="W69" s="11"/>
      <c r="X69" s="11"/>
    </row>
    <row r="70" spans="1:24" x14ac:dyDescent="0.25">
      <c r="A70" s="9">
        <v>4</v>
      </c>
      <c r="B70" s="9">
        <v>67</v>
      </c>
      <c r="D70" s="9">
        <v>68</v>
      </c>
      <c r="E70" s="11">
        <v>202</v>
      </c>
      <c r="G70" s="12" t="str">
        <f>IF(ISBLANK($E70),"",VLOOKUP($E70,Data!$A$2:$C$26,2,))</f>
        <v>SVART</v>
      </c>
      <c r="H70" s="12" t="str">
        <f>IF(ISBLANK($E70),"",VLOOKUP($E70,Data!$A$2:$C$26,3,))</f>
        <v>Ungdyr 12-24 mnd</v>
      </c>
      <c r="I70" s="13">
        <f>IF(ISBLANK(M70),"",YEARFRAC(K70,M70)*12)</f>
        <v>23.9</v>
      </c>
      <c r="J70" s="11" t="s">
        <v>230</v>
      </c>
      <c r="K70" s="14">
        <v>44705</v>
      </c>
      <c r="L70" s="14" t="s">
        <v>231</v>
      </c>
      <c r="M70" s="14">
        <v>45432</v>
      </c>
      <c r="N70" s="13">
        <f>IF(OR(ISBLANK(L70),ISBLANK(M70)),(IF(AND(ISBLANK(L70),NOT(ISBLANK(M70)),NOT(ISBLANK(K70))),YEARFRAC(K70,M70)*12,"")),YEARFRAC(L70,M70)*12)</f>
        <v>12.1</v>
      </c>
      <c r="O70" s="9">
        <v>1391</v>
      </c>
      <c r="P70" s="15">
        <f>IF(AND(ISBLANK(O70),N70&gt;0),"",(O70/N70)*12)</f>
        <v>1380</v>
      </c>
      <c r="Q70" s="11" t="s">
        <v>232</v>
      </c>
      <c r="R70" s="11" t="s">
        <v>233</v>
      </c>
      <c r="S70" s="11" t="s">
        <v>174</v>
      </c>
      <c r="T70" s="11">
        <v>12077</v>
      </c>
      <c r="U70" s="11" t="s">
        <v>174</v>
      </c>
      <c r="V70" s="11"/>
      <c r="W70" s="11"/>
      <c r="X70" s="11"/>
    </row>
    <row r="71" spans="1:24" s="34" customFormat="1" x14ac:dyDescent="0.25">
      <c r="A71" s="34">
        <v>2</v>
      </c>
      <c r="B71" s="34">
        <v>78.75</v>
      </c>
      <c r="D71" s="34">
        <v>69</v>
      </c>
      <c r="E71" s="35">
        <v>302</v>
      </c>
      <c r="G71" s="36" t="str">
        <f>IF(ISBLANK($E71),"",VLOOKUP($E71,Data!$A$2:$C$26,2,))</f>
        <v>BRUN</v>
      </c>
      <c r="H71" s="36" t="str">
        <f>IF(ISBLANK($E71),"",VLOOKUP($E71,Data!$A$2:$C$26,3,))</f>
        <v>Ungdyr 12-24 mnd</v>
      </c>
      <c r="I71" s="37">
        <f>IF(ISBLANK(M71),"",YEARFRAC(K71,M71)*12)</f>
        <v>20.5</v>
      </c>
      <c r="J71" s="35" t="s">
        <v>234</v>
      </c>
      <c r="K71" s="38">
        <v>44799</v>
      </c>
      <c r="L71" s="38" t="s">
        <v>216</v>
      </c>
      <c r="M71" s="38">
        <v>45422</v>
      </c>
      <c r="N71" s="37">
        <f>IF(OR(ISBLANK(L71),ISBLANK(M71)),(IF(AND(ISBLANK(L71),NOT(ISBLANK(M71)),NOT(ISBLANK(K71))),YEARFRAC(K71,M71)*12,"")),YEARFRAC(L71,M71)*12)</f>
        <v>12</v>
      </c>
      <c r="O71" s="34">
        <v>1799</v>
      </c>
      <c r="P71" s="39">
        <f>IF(AND(ISBLANK(O71),N71&gt;0),"",(O71/N71)*12)</f>
        <v>1799</v>
      </c>
      <c r="Q71" s="35" t="s">
        <v>235</v>
      </c>
      <c r="R71" s="35" t="s">
        <v>236</v>
      </c>
      <c r="S71" s="35" t="s">
        <v>237</v>
      </c>
      <c r="T71" s="35">
        <v>12497</v>
      </c>
      <c r="U71" s="35" t="s">
        <v>218</v>
      </c>
      <c r="V71" s="35"/>
      <c r="W71" s="35"/>
      <c r="X71" s="35"/>
    </row>
    <row r="72" spans="1:24" s="34" customFormat="1" x14ac:dyDescent="0.25">
      <c r="A72" s="34">
        <v>3</v>
      </c>
      <c r="B72" s="34">
        <v>73.75</v>
      </c>
      <c r="D72" s="34">
        <v>70</v>
      </c>
      <c r="E72" s="35">
        <v>302</v>
      </c>
      <c r="G72" s="36" t="str">
        <f>IF(ISBLANK($E72),"",VLOOKUP($E72,Data!$A$2:$C$26,2,))</f>
        <v>BRUN</v>
      </c>
      <c r="H72" s="36" t="str">
        <f>IF(ISBLANK($E72),"",VLOOKUP($E72,Data!$A$2:$C$26,3,))</f>
        <v>Ungdyr 12-24 mnd</v>
      </c>
      <c r="I72" s="37">
        <f>IF(ISBLANK(M72),"",YEARFRAC(K72,M72)*12)</f>
        <v>20.5</v>
      </c>
      <c r="J72" s="35" t="s">
        <v>238</v>
      </c>
      <c r="K72" s="38">
        <v>44799</v>
      </c>
      <c r="L72" s="38" t="s">
        <v>239</v>
      </c>
      <c r="M72" s="38">
        <v>45423</v>
      </c>
      <c r="N72" s="37">
        <f>IF(OR(ISBLANK(L72),ISBLANK(M72)),(IF(AND(ISBLANK(L72),NOT(ISBLANK(M72)),NOT(ISBLANK(K72))),YEARFRAC(K72,M72)*12,"")),YEARFRAC(L72,M72)*12)</f>
        <v>12.1</v>
      </c>
      <c r="O72" s="34">
        <v>1679</v>
      </c>
      <c r="P72" s="39">
        <f>IF(AND(ISBLANK(O72),N72&gt;0),"",(O72/N72)*12)</f>
        <v>1665</v>
      </c>
      <c r="Q72" s="35" t="s">
        <v>240</v>
      </c>
      <c r="R72" s="35" t="s">
        <v>241</v>
      </c>
      <c r="S72" s="35" t="s">
        <v>28</v>
      </c>
      <c r="T72" s="35">
        <v>12466</v>
      </c>
      <c r="U72" s="35" t="s">
        <v>28</v>
      </c>
      <c r="V72" s="35"/>
      <c r="W72" s="35"/>
      <c r="X72" s="35"/>
    </row>
    <row r="73" spans="1:24" s="34" customFormat="1" x14ac:dyDescent="0.25">
      <c r="A73" s="34">
        <v>5</v>
      </c>
      <c r="B73" s="34">
        <v>57.25</v>
      </c>
      <c r="D73" s="34">
        <v>71</v>
      </c>
      <c r="E73" s="35">
        <v>302</v>
      </c>
      <c r="G73" s="36" t="str">
        <f>IF(ISBLANK($E73),"",VLOOKUP($E73,Data!$A$2:$C$26,2,))</f>
        <v>BRUN</v>
      </c>
      <c r="H73" s="36" t="str">
        <f>IF(ISBLANK($E73),"",VLOOKUP($E73,Data!$A$2:$C$26,3,))</f>
        <v>Ungdyr 12-24 mnd</v>
      </c>
      <c r="I73" s="37">
        <f>IF(ISBLANK(M73),"",YEARFRAC(K73,M73)*12)</f>
        <v>22.4</v>
      </c>
      <c r="J73" s="35" t="s">
        <v>242</v>
      </c>
      <c r="K73" s="38">
        <v>44749</v>
      </c>
      <c r="L73" s="38" t="s">
        <v>243</v>
      </c>
      <c r="M73" s="38">
        <v>45430</v>
      </c>
      <c r="N73" s="37">
        <f>IF(OR(ISBLANK(L73),ISBLANK(M73)),(IF(AND(ISBLANK(L73),NOT(ISBLANK(M73)),NOT(ISBLANK(K73))),YEARFRAC(K73,M73)*12,"")),YEARFRAC(L73,M73)*12)</f>
        <v>12.6</v>
      </c>
      <c r="O73" s="34">
        <v>785</v>
      </c>
      <c r="P73" s="39">
        <f>IF(AND(ISBLANK(O73),N73&gt;0),"",(O73/N73)*12)</f>
        <v>748</v>
      </c>
      <c r="Q73" s="35" t="s">
        <v>112</v>
      </c>
      <c r="R73" s="35" t="s">
        <v>244</v>
      </c>
      <c r="S73" s="35" t="s">
        <v>174</v>
      </c>
      <c r="T73" s="35">
        <v>12444</v>
      </c>
      <c r="U73" s="35" t="s">
        <v>114</v>
      </c>
      <c r="V73" s="35"/>
      <c r="W73" s="35"/>
      <c r="X73" s="35"/>
    </row>
    <row r="74" spans="1:24" s="61" customFormat="1" x14ac:dyDescent="0.25">
      <c r="A74" s="61">
        <v>1</v>
      </c>
      <c r="B74" s="61">
        <v>79.25</v>
      </c>
      <c r="C74" s="61" t="s">
        <v>451</v>
      </c>
      <c r="D74" s="61">
        <v>72</v>
      </c>
      <c r="E74" s="62">
        <v>302</v>
      </c>
      <c r="G74" s="63" t="str">
        <f>IF(ISBLANK($E74),"",VLOOKUP($E74,Data!$A$2:$C$26,2,))</f>
        <v>BRUN</v>
      </c>
      <c r="H74" s="63" t="str">
        <f>IF(ISBLANK($E74),"",VLOOKUP($E74,Data!$A$2:$C$26,3,))</f>
        <v>Ungdyr 12-24 mnd</v>
      </c>
      <c r="I74" s="64">
        <f>IF(ISBLANK(M74),"",YEARFRAC(K74,M74)*12)</f>
        <v>22.5</v>
      </c>
      <c r="J74" s="62" t="s">
        <v>245</v>
      </c>
      <c r="K74" s="65">
        <v>44739</v>
      </c>
      <c r="L74" s="65">
        <v>45054</v>
      </c>
      <c r="M74" s="65">
        <v>45423</v>
      </c>
      <c r="N74" s="64">
        <f>IF(OR(ISBLANK(L74),ISBLANK(M74)),(IF(AND(ISBLANK(L74),NOT(ISBLANK(M74)),NOT(ISBLANK(K74))),YEARFRAC(K74,M74)*12,"")),YEARFRAC(L74,M74)*12)</f>
        <v>12.1</v>
      </c>
      <c r="O74" s="61">
        <v>2358</v>
      </c>
      <c r="P74" s="66">
        <f>IF(AND(ISBLANK(O74),N74&gt;0),"",(O74/N74)*12)</f>
        <v>2339</v>
      </c>
      <c r="Q74" s="62" t="s">
        <v>240</v>
      </c>
      <c r="R74" s="62" t="s">
        <v>246</v>
      </c>
      <c r="S74" s="62" t="s">
        <v>28</v>
      </c>
      <c r="T74" s="62">
        <v>12457</v>
      </c>
      <c r="U74" s="62" t="s">
        <v>28</v>
      </c>
      <c r="V74" s="62"/>
      <c r="W74" s="62"/>
      <c r="X74" s="62"/>
    </row>
    <row r="75" spans="1:24" s="34" customFormat="1" x14ac:dyDescent="0.25">
      <c r="A75" s="34">
        <v>4</v>
      </c>
      <c r="B75" s="34">
        <v>67.5</v>
      </c>
      <c r="D75" s="34">
        <v>73</v>
      </c>
      <c r="E75" s="35">
        <v>302</v>
      </c>
      <c r="G75" s="36" t="str">
        <f>IF(ISBLANK($E75),"",VLOOKUP($E75,Data!$A$2:$C$26,2,))</f>
        <v>BRUN</v>
      </c>
      <c r="H75" s="36" t="str">
        <f>IF(ISBLANK($E75),"",VLOOKUP($E75,Data!$A$2:$C$26,3,))</f>
        <v>Ungdyr 12-24 mnd</v>
      </c>
      <c r="I75" s="37">
        <f>IF(ISBLANK(M75),"",YEARFRAC(K75,M75)*12)</f>
        <v>22.7</v>
      </c>
      <c r="J75" s="35" t="s">
        <v>247</v>
      </c>
      <c r="K75" s="38">
        <v>44741</v>
      </c>
      <c r="L75" s="38" t="s">
        <v>248</v>
      </c>
      <c r="M75" s="38">
        <v>45431</v>
      </c>
      <c r="N75" s="37">
        <f>IF(OR(ISBLANK(L75),ISBLANK(M75)),(IF(AND(ISBLANK(L75),NOT(ISBLANK(M75)),NOT(ISBLANK(K75))),YEARFRAC(K75,M75)*12,"")),YEARFRAC(L75,M75)*12)</f>
        <v>11.5</v>
      </c>
      <c r="O75" s="34">
        <v>1360</v>
      </c>
      <c r="P75" s="39">
        <f>IF(AND(ISBLANK(O75),N75&gt;0),"",(O75/N75)*12)</f>
        <v>1419</v>
      </c>
      <c r="Q75" s="35" t="s">
        <v>249</v>
      </c>
      <c r="R75" s="35" t="s">
        <v>250</v>
      </c>
      <c r="S75" s="35" t="s">
        <v>34</v>
      </c>
      <c r="T75" s="35">
        <v>12413</v>
      </c>
      <c r="U75" s="35" t="s">
        <v>34</v>
      </c>
      <c r="V75" s="35"/>
      <c r="W75" s="35"/>
      <c r="X75" s="35"/>
    </row>
    <row r="76" spans="1:24" x14ac:dyDescent="0.25">
      <c r="A76" s="9">
        <v>4</v>
      </c>
      <c r="B76" s="9">
        <v>68.25</v>
      </c>
      <c r="D76" s="9">
        <v>75</v>
      </c>
      <c r="E76" s="11">
        <v>402</v>
      </c>
      <c r="G76" s="12" t="str">
        <f>IF(ISBLANK($E76),"",VLOOKUP($E76,Data!$A$2:$C$26,2,))</f>
        <v>FAWN</v>
      </c>
      <c r="H76" s="12" t="str">
        <f>IF(ISBLANK($E76),"",VLOOKUP($E76,Data!$A$2:$C$26,3,))</f>
        <v>Ungdyr 12-24 mnd</v>
      </c>
      <c r="I76" s="13">
        <f>IF(ISBLANK(M76),"",YEARFRAC(K76,M76)*12)</f>
        <v>20.8</v>
      </c>
      <c r="J76" s="11" t="s">
        <v>253</v>
      </c>
      <c r="K76" s="14">
        <v>44775</v>
      </c>
      <c r="L76" s="14" t="s">
        <v>224</v>
      </c>
      <c r="M76" s="14">
        <v>45407</v>
      </c>
      <c r="N76" s="13">
        <f>IF(OR(ISBLANK(L76),ISBLANK(M76)),(IF(AND(ISBLANK(L76),NOT(ISBLANK(M76)),NOT(ISBLANK(K76))),YEARFRAC(K76,M76)*12,"")),YEARFRAC(L76,M76)*12)</f>
        <v>12</v>
      </c>
      <c r="O76" s="9">
        <v>1013</v>
      </c>
      <c r="P76" s="15">
        <f>IF(AND(ISBLANK(O76),N76&gt;0),"",(O76/N76)*12)</f>
        <v>1013</v>
      </c>
      <c r="Q76" s="11" t="s">
        <v>58</v>
      </c>
      <c r="R76" s="11" t="s">
        <v>254</v>
      </c>
      <c r="S76" s="11" t="s">
        <v>131</v>
      </c>
      <c r="T76" s="11">
        <v>12522</v>
      </c>
      <c r="U76" s="11" t="s">
        <v>132</v>
      </c>
      <c r="V76" s="11"/>
      <c r="W76" s="11"/>
      <c r="X76" s="11"/>
    </row>
    <row r="77" spans="1:24" x14ac:dyDescent="0.25">
      <c r="A77" s="9">
        <v>2</v>
      </c>
      <c r="B77" s="9">
        <v>76.25</v>
      </c>
      <c r="D77" s="9">
        <v>76</v>
      </c>
      <c r="E77" s="11">
        <v>402</v>
      </c>
      <c r="G77" s="12" t="str">
        <f>IF(ISBLANK($E77),"",VLOOKUP($E77,Data!$A$2:$C$26,2,))</f>
        <v>FAWN</v>
      </c>
      <c r="H77" s="12" t="str">
        <f>IF(ISBLANK($E77),"",VLOOKUP($E77,Data!$A$2:$C$26,3,))</f>
        <v>Ungdyr 12-24 mnd</v>
      </c>
      <c r="I77" s="13">
        <f>IF(ISBLANK(M77),"",YEARFRAC(K77,M77)*12)</f>
        <v>21.5</v>
      </c>
      <c r="J77" s="11" t="s">
        <v>255</v>
      </c>
      <c r="K77" s="14">
        <v>44753</v>
      </c>
      <c r="L77" s="14" t="s">
        <v>209</v>
      </c>
      <c r="M77" s="14">
        <v>45407</v>
      </c>
      <c r="N77" s="13">
        <f>IF(OR(ISBLANK(L77),ISBLANK(M77)),(IF(AND(ISBLANK(L77),NOT(ISBLANK(M77)),NOT(ISBLANK(K77))),YEARFRAC(K77,M77)*12,"")),YEARFRAC(L77,M77)*12)</f>
        <v>10.199999999999999</v>
      </c>
      <c r="O77" s="9">
        <v>1042</v>
      </c>
      <c r="P77" s="15">
        <f>IF(AND(ISBLANK(O77),N77&gt;0),"",(O77/N77)*12)</f>
        <v>1226</v>
      </c>
      <c r="Q77" s="11" t="s">
        <v>256</v>
      </c>
      <c r="R77" s="11" t="s">
        <v>257</v>
      </c>
      <c r="S77" s="11" t="s">
        <v>120</v>
      </c>
      <c r="T77" s="11">
        <v>12529</v>
      </c>
      <c r="U77" s="11" t="s">
        <v>150</v>
      </c>
      <c r="V77" s="11"/>
      <c r="W77" s="11"/>
      <c r="X77" s="11"/>
    </row>
    <row r="78" spans="1:24" x14ac:dyDescent="0.25">
      <c r="A78" s="9">
        <v>3</v>
      </c>
      <c r="B78" s="9">
        <v>69.75</v>
      </c>
      <c r="D78" s="9">
        <v>77</v>
      </c>
      <c r="E78" s="11">
        <v>402</v>
      </c>
      <c r="G78" s="12" t="str">
        <f>IF(ISBLANK($E78),"",VLOOKUP($E78,Data!$A$2:$C$26,2,))</f>
        <v>FAWN</v>
      </c>
      <c r="H78" s="12" t="str">
        <f>IF(ISBLANK($E78),"",VLOOKUP($E78,Data!$A$2:$C$26,3,))</f>
        <v>Ungdyr 12-24 mnd</v>
      </c>
      <c r="I78" s="13">
        <f>IF(ISBLANK(M78),"",YEARFRAC(K78,M78)*12)</f>
        <v>21.9</v>
      </c>
      <c r="J78" s="11" t="s">
        <v>258</v>
      </c>
      <c r="K78" s="14">
        <v>44755</v>
      </c>
      <c r="L78" s="14" t="s">
        <v>259</v>
      </c>
      <c r="M78" s="14">
        <v>45423</v>
      </c>
      <c r="N78" s="13">
        <f>IF(OR(ISBLANK(L78),ISBLANK(M78)),(IF(AND(ISBLANK(L78),NOT(ISBLANK(M78)),NOT(ISBLANK(K78))),YEARFRAC(K78,M78)*12,"")),YEARFRAC(L78,M78)*12)</f>
        <v>12</v>
      </c>
      <c r="O78" s="9">
        <v>1647</v>
      </c>
      <c r="P78" s="15">
        <f>IF(AND(ISBLANK(O78),N78&gt;0),"",(O78/N78)*12)</f>
        <v>1647</v>
      </c>
      <c r="Q78" s="11" t="s">
        <v>200</v>
      </c>
      <c r="R78" s="11" t="s">
        <v>260</v>
      </c>
      <c r="S78" s="11" t="s">
        <v>261</v>
      </c>
      <c r="T78" s="11">
        <v>12459</v>
      </c>
      <c r="U78" s="11" t="s">
        <v>28</v>
      </c>
      <c r="V78" s="11"/>
      <c r="W78" s="11"/>
      <c r="X78" s="11"/>
    </row>
    <row r="79" spans="1:24" s="61" customFormat="1" x14ac:dyDescent="0.25">
      <c r="A79" s="61">
        <v>1</v>
      </c>
      <c r="B79" s="61">
        <v>79.5</v>
      </c>
      <c r="C79" s="61" t="s">
        <v>452</v>
      </c>
      <c r="D79" s="61">
        <v>78</v>
      </c>
      <c r="E79" s="62">
        <v>402</v>
      </c>
      <c r="G79" s="63" t="str">
        <f>IF(ISBLANK($E79),"",VLOOKUP($E79,Data!$A$2:$C$26,2,))</f>
        <v>FAWN</v>
      </c>
      <c r="H79" s="63" t="str">
        <f>IF(ISBLANK($E79),"",VLOOKUP($E79,Data!$A$2:$C$26,3,))</f>
        <v>Ungdyr 12-24 mnd</v>
      </c>
      <c r="I79" s="64">
        <f>IF(ISBLANK(M79),"",YEARFRAC(K79,M79)*12)</f>
        <v>22.1</v>
      </c>
      <c r="J79" s="62" t="s">
        <v>262</v>
      </c>
      <c r="K79" s="65">
        <v>44742</v>
      </c>
      <c r="L79" s="65" t="s">
        <v>243</v>
      </c>
      <c r="M79" s="65">
        <v>45415</v>
      </c>
      <c r="N79" s="64">
        <f>IF(OR(ISBLANK(L79),ISBLANK(M79)),(IF(AND(ISBLANK(L79),NOT(ISBLANK(M79)),NOT(ISBLANK(K79))),YEARFRAC(K79,M79)*12,"")),YEARFRAC(L79,M79)*12)</f>
        <v>12.1</v>
      </c>
      <c r="O79" s="61">
        <v>1810</v>
      </c>
      <c r="P79" s="66">
        <f>IF(AND(ISBLANK(O79),N79&gt;0),"",(O79/N79)*12)</f>
        <v>1795</v>
      </c>
      <c r="Q79" s="62" t="s">
        <v>112</v>
      </c>
      <c r="R79" s="62" t="s">
        <v>263</v>
      </c>
      <c r="S79" s="62" t="s">
        <v>114</v>
      </c>
      <c r="T79" s="62">
        <v>12443</v>
      </c>
      <c r="U79" s="62" t="s">
        <v>114</v>
      </c>
      <c r="V79" s="62"/>
      <c r="W79" s="62"/>
      <c r="X79" s="62"/>
    </row>
    <row r="80" spans="1:24" x14ac:dyDescent="0.25">
      <c r="A80" s="9">
        <v>6</v>
      </c>
      <c r="B80" s="9">
        <v>65</v>
      </c>
      <c r="D80" s="9">
        <v>80</v>
      </c>
      <c r="E80" s="11">
        <v>402</v>
      </c>
      <c r="G80" s="12" t="str">
        <f>IF(ISBLANK($E80),"",VLOOKUP($E80,Data!$A$2:$C$26,2,))</f>
        <v>FAWN</v>
      </c>
      <c r="H80" s="12" t="str">
        <f>IF(ISBLANK($E80),"",VLOOKUP($E80,Data!$A$2:$C$26,3,))</f>
        <v>Ungdyr 12-24 mnd</v>
      </c>
      <c r="I80" s="13">
        <f>IF(ISBLANK(M80),"",YEARFRAC(K80,M80)*12)</f>
        <v>22.5</v>
      </c>
      <c r="J80" s="11" t="s">
        <v>266</v>
      </c>
      <c r="K80" s="14">
        <v>44734</v>
      </c>
      <c r="L80" s="14" t="s">
        <v>267</v>
      </c>
      <c r="M80" s="14">
        <v>45420</v>
      </c>
      <c r="N80" s="13">
        <f>IF(OR(ISBLANK(L80),ISBLANK(M80)),(IF(AND(ISBLANK(L80),NOT(ISBLANK(M80)),NOT(ISBLANK(K80))),YEARFRAC(K80,M80)*12,"")),YEARFRAC(L80,M80)*12)</f>
        <v>10.6</v>
      </c>
      <c r="O80" s="9">
        <v>698</v>
      </c>
      <c r="P80" s="15">
        <f>IF(AND(ISBLANK(O80),N80&gt;0),"",(O80/N80)*12)</f>
        <v>790</v>
      </c>
      <c r="Q80" s="11" t="s">
        <v>112</v>
      </c>
      <c r="R80" s="11" t="s">
        <v>268</v>
      </c>
      <c r="S80" s="11" t="s">
        <v>190</v>
      </c>
      <c r="T80" s="11">
        <v>12553</v>
      </c>
      <c r="U80" s="11" t="s">
        <v>191</v>
      </c>
      <c r="V80" s="11"/>
      <c r="W80" s="11"/>
      <c r="X80" s="11"/>
    </row>
    <row r="81" spans="1:25" x14ac:dyDescent="0.25">
      <c r="A81" s="9">
        <v>5</v>
      </c>
      <c r="B81" s="9">
        <v>68</v>
      </c>
      <c r="D81" s="9">
        <v>82</v>
      </c>
      <c r="E81" s="11">
        <v>402</v>
      </c>
      <c r="G81" s="12" t="str">
        <f>IF(ISBLANK($E81),"",VLOOKUP($E81,Data!$A$2:$C$26,2,))</f>
        <v>FAWN</v>
      </c>
      <c r="H81" s="12" t="str">
        <f>IF(ISBLANK($E81),"",VLOOKUP($E81,Data!$A$2:$C$26,3,))</f>
        <v>Ungdyr 12-24 mnd</v>
      </c>
      <c r="I81" s="13">
        <f>IF(ISBLANK(M81),"",YEARFRAC(K81,M81)*12)</f>
        <v>22.7</v>
      </c>
      <c r="J81" s="11" t="s">
        <v>271</v>
      </c>
      <c r="K81" s="14">
        <v>44717</v>
      </c>
      <c r="L81" s="14" t="s">
        <v>224</v>
      </c>
      <c r="M81" s="14">
        <v>45407</v>
      </c>
      <c r="N81" s="13">
        <f>IF(OR(ISBLANK(L81),ISBLANK(M81)),(IF(AND(ISBLANK(L81),NOT(ISBLANK(M81)),NOT(ISBLANK(K81))),YEARFRAC(K81,M81)*12,"")),YEARFRAC(L81,M81)*12)</f>
        <v>12</v>
      </c>
      <c r="O81" s="9">
        <v>1087</v>
      </c>
      <c r="P81" s="15">
        <f>IF(AND(ISBLANK(O81),N81&gt;0),"",(O81/N81)*12)</f>
        <v>1087</v>
      </c>
      <c r="Q81" s="11" t="s">
        <v>58</v>
      </c>
      <c r="R81" s="11" t="s">
        <v>272</v>
      </c>
      <c r="S81" s="11" t="s">
        <v>131</v>
      </c>
      <c r="T81" s="11">
        <v>12520</v>
      </c>
      <c r="U81" s="11" t="s">
        <v>132</v>
      </c>
      <c r="V81" s="19"/>
    </row>
    <row r="82" spans="1:25" s="34" customFormat="1" x14ac:dyDescent="0.25">
      <c r="A82" s="42">
        <v>1</v>
      </c>
      <c r="B82" s="34">
        <v>78.25</v>
      </c>
      <c r="D82" s="34">
        <v>74</v>
      </c>
      <c r="E82" s="35">
        <v>502</v>
      </c>
      <c r="G82" s="36" t="str">
        <f>IF(ISBLANK($E82),"",VLOOKUP($E82,Data!$A$2:$C$26,2,))</f>
        <v>LYS</v>
      </c>
      <c r="H82" s="36" t="str">
        <f>IF(ISBLANK($E82),"",VLOOKUP($E82,Data!$A$2:$C$26,3,))</f>
        <v>Ungdyr 12-24 mnd</v>
      </c>
      <c r="I82" s="37">
        <f>IF(ISBLANK(M82),"",YEARFRAC(K82,M82)*12)</f>
        <v>19.7</v>
      </c>
      <c r="J82" s="35" t="s">
        <v>251</v>
      </c>
      <c r="K82" s="38">
        <v>44807</v>
      </c>
      <c r="L82" s="38">
        <v>45096</v>
      </c>
      <c r="M82" s="38">
        <v>45407</v>
      </c>
      <c r="N82" s="37">
        <f>IF(OR(ISBLANK(L82),ISBLANK(M82)),(IF(AND(ISBLANK(L82),NOT(ISBLANK(M82)),NOT(ISBLANK(K82))),YEARFRAC(K82,M82)*12,"")),YEARFRAC(L82,M82)*12)</f>
        <v>10.199999999999999</v>
      </c>
      <c r="O82" s="34">
        <v>820</v>
      </c>
      <c r="P82" s="39">
        <f>IF(AND(ISBLANK(O82),N82&gt;0),"",(O82/N82)*12)</f>
        <v>965</v>
      </c>
      <c r="Q82" s="35" t="s">
        <v>118</v>
      </c>
      <c r="R82" s="35" t="s">
        <v>252</v>
      </c>
      <c r="S82" s="35" t="s">
        <v>120</v>
      </c>
      <c r="T82" s="35">
        <v>12534</v>
      </c>
      <c r="U82" s="35" t="s">
        <v>150</v>
      </c>
      <c r="V82" s="35"/>
      <c r="W82" s="35"/>
      <c r="X82" s="35"/>
      <c r="Y82" s="43"/>
    </row>
    <row r="83" spans="1:25" s="34" customFormat="1" x14ac:dyDescent="0.25">
      <c r="A83" s="34">
        <v>5</v>
      </c>
      <c r="B83" s="34">
        <v>65.5</v>
      </c>
      <c r="D83" s="34">
        <v>84</v>
      </c>
      <c r="E83" s="35">
        <v>502</v>
      </c>
      <c r="G83" s="36" t="str">
        <f>IF(ISBLANK($E83),"",VLOOKUP($E83,Data!$A$2:$C$26,2,))</f>
        <v>LYS</v>
      </c>
      <c r="H83" s="36" t="str">
        <f>IF(ISBLANK($E83),"",VLOOKUP($E83,Data!$A$2:$C$26,3,))</f>
        <v>Ungdyr 12-24 mnd</v>
      </c>
      <c r="I83" s="37">
        <f>IF(ISBLANK(M83),"",YEARFRAC(K83,M83)*12)</f>
        <v>21.2</v>
      </c>
      <c r="J83" s="35" t="s">
        <v>275</v>
      </c>
      <c r="K83" s="38">
        <v>44771</v>
      </c>
      <c r="L83" s="38" t="s">
        <v>276</v>
      </c>
      <c r="M83" s="38">
        <v>45416</v>
      </c>
      <c r="N83" s="37">
        <f>IF(OR(ISBLANK(L83),ISBLANK(M83)),(IF(AND(ISBLANK(L83),NOT(ISBLANK(M83)),NOT(ISBLANK(K83))),YEARFRAC(K83,M83)*12,"")),YEARFRAC(L83,M83)*12)</f>
        <v>11.9</v>
      </c>
      <c r="O83" s="34">
        <v>1300</v>
      </c>
      <c r="P83" s="39">
        <f>IF(AND(ISBLANK(O83),N83&gt;0),"",(O83/N83)*12)</f>
        <v>1311</v>
      </c>
      <c r="Q83" s="35" t="s">
        <v>200</v>
      </c>
      <c r="R83" s="35" t="s">
        <v>277</v>
      </c>
      <c r="S83" s="35" t="s">
        <v>51</v>
      </c>
      <c r="T83" s="35">
        <v>12577</v>
      </c>
      <c r="U83" s="35" t="s">
        <v>51</v>
      </c>
      <c r="V83" s="35"/>
      <c r="W83" s="35"/>
      <c r="X83" s="35"/>
    </row>
    <row r="84" spans="1:25" s="34" customFormat="1" x14ac:dyDescent="0.25">
      <c r="A84" s="34">
        <v>3</v>
      </c>
      <c r="B84" s="34">
        <v>73.5</v>
      </c>
      <c r="D84" s="34">
        <v>85</v>
      </c>
      <c r="E84" s="35">
        <v>502</v>
      </c>
      <c r="G84" s="36" t="str">
        <f>IF(ISBLANK($E84),"",VLOOKUP($E84,Data!$A$2:$C$26,2,))</f>
        <v>LYS</v>
      </c>
      <c r="H84" s="36" t="str">
        <f>IF(ISBLANK($E84),"",VLOOKUP($E84,Data!$A$2:$C$26,3,))</f>
        <v>Ungdyr 12-24 mnd</v>
      </c>
      <c r="I84" s="37">
        <f>IF(ISBLANK(M84),"",YEARFRAC(K84,M84)*12)</f>
        <v>21.8</v>
      </c>
      <c r="J84" s="35" t="s">
        <v>278</v>
      </c>
      <c r="K84" s="38">
        <v>44753</v>
      </c>
      <c r="L84" s="38" t="s">
        <v>276</v>
      </c>
      <c r="M84" s="38">
        <v>45416</v>
      </c>
      <c r="N84" s="37">
        <f>IF(OR(ISBLANK(L84),ISBLANK(M84)),(IF(AND(ISBLANK(L84),NOT(ISBLANK(M84)),NOT(ISBLANK(K84))),YEARFRAC(K84,M84)*12,"")),YEARFRAC(L84,M84)*12)</f>
        <v>11.9</v>
      </c>
      <c r="O84" s="34">
        <v>2006</v>
      </c>
      <c r="P84" s="39">
        <f>IF(AND(ISBLANK(O84),N84&gt;0),"",(O84/N84)*12)</f>
        <v>2023</v>
      </c>
      <c r="Q84" s="35" t="s">
        <v>103</v>
      </c>
      <c r="R84" s="35" t="s">
        <v>123</v>
      </c>
      <c r="S84" s="35" t="s">
        <v>51</v>
      </c>
      <c r="T84" s="35">
        <v>12578</v>
      </c>
      <c r="U84" s="35" t="s">
        <v>51</v>
      </c>
      <c r="V84" s="35"/>
      <c r="W84" s="35"/>
      <c r="X84" s="35"/>
    </row>
    <row r="85" spans="1:25" s="34" customFormat="1" x14ac:dyDescent="0.25">
      <c r="A85" s="34">
        <v>6</v>
      </c>
      <c r="B85" s="34">
        <v>64.75</v>
      </c>
      <c r="D85" s="34">
        <v>79</v>
      </c>
      <c r="E85" s="34">
        <v>502</v>
      </c>
      <c r="G85" s="36" t="str">
        <f>IF(ISBLANK($E85),"",VLOOKUP($E85,Data!$A$2:$C$26,2,))</f>
        <v>LYS</v>
      </c>
      <c r="H85" s="36" t="str">
        <f>IF(ISBLANK($E85),"",VLOOKUP($E85,Data!$A$2:$C$26,3,))</f>
        <v>Ungdyr 12-24 mnd</v>
      </c>
      <c r="I85" s="37">
        <f>IF(ISBLANK(M85),"",YEARFRAC(K85,M85)*12)</f>
        <v>22.2</v>
      </c>
      <c r="J85" s="34" t="s">
        <v>264</v>
      </c>
      <c r="K85" s="48">
        <v>44754</v>
      </c>
      <c r="L85" s="48">
        <v>45081</v>
      </c>
      <c r="M85" s="48">
        <v>45430</v>
      </c>
      <c r="N85" s="37">
        <f>IF(OR(ISBLANK(L85),ISBLANK(M85)),(IF(AND(ISBLANK(L85),NOT(ISBLANK(M85)),NOT(ISBLANK(K85))),YEARFRAC(K85,M85)*12,"")),YEARFRAC(L85,M85)*12)</f>
        <v>11.5</v>
      </c>
      <c r="O85" s="34">
        <v>586</v>
      </c>
      <c r="P85" s="39">
        <f>IF(AND(ISBLANK(O85),N85&gt;0),"",(O85/N85)*12)</f>
        <v>611</v>
      </c>
      <c r="Q85" s="34" t="s">
        <v>200</v>
      </c>
      <c r="R85" s="34" t="s">
        <v>265</v>
      </c>
      <c r="S85" s="34" t="s">
        <v>60</v>
      </c>
      <c r="T85" s="34">
        <v>12844</v>
      </c>
      <c r="U85" s="34" t="s">
        <v>60</v>
      </c>
      <c r="V85" s="49"/>
    </row>
    <row r="86" spans="1:25" s="34" customFormat="1" x14ac:dyDescent="0.25">
      <c r="A86" s="34">
        <v>4</v>
      </c>
      <c r="B86" s="34">
        <v>68.25</v>
      </c>
      <c r="D86" s="34">
        <v>86</v>
      </c>
      <c r="E86" s="35">
        <v>502</v>
      </c>
      <c r="G86" s="36" t="str">
        <f>IF(ISBLANK($E86),"",VLOOKUP($E86,Data!$A$2:$C$26,2,))</f>
        <v>LYS</v>
      </c>
      <c r="H86" s="36" t="str">
        <f>IF(ISBLANK($E86),"",VLOOKUP($E86,Data!$A$2:$C$26,3,))</f>
        <v>Ungdyr 12-24 mnd</v>
      </c>
      <c r="I86" s="37">
        <f>IF(ISBLANK(M86),"",YEARFRAC(K86,M86)*12)</f>
        <v>22.4</v>
      </c>
      <c r="J86" s="35" t="s">
        <v>279</v>
      </c>
      <c r="K86" s="38">
        <v>44723</v>
      </c>
      <c r="L86" s="38" t="s">
        <v>280</v>
      </c>
      <c r="M86" s="38">
        <v>45405</v>
      </c>
      <c r="N86" s="37">
        <f>IF(OR(ISBLANK(L86),ISBLANK(M86)),(IF(AND(ISBLANK(L86),NOT(ISBLANK(M86)),NOT(ISBLANK(K86))),YEARFRAC(K86,M86)*12,"")),YEARFRAC(L86,M86)*12)</f>
        <v>11.9</v>
      </c>
      <c r="O86" s="34">
        <v>828</v>
      </c>
      <c r="P86" s="39">
        <f>IF(AND(ISBLANK(O86),N86&gt;0),"",(O86/N86)*12)</f>
        <v>835</v>
      </c>
      <c r="Q86" s="35" t="s">
        <v>118</v>
      </c>
      <c r="R86" s="35" t="s">
        <v>176</v>
      </c>
      <c r="S86" s="35" t="s">
        <v>92</v>
      </c>
      <c r="T86" s="35">
        <v>12366</v>
      </c>
      <c r="U86" s="35" t="s">
        <v>92</v>
      </c>
      <c r="V86" s="35"/>
      <c r="W86" s="35"/>
      <c r="X86" s="35"/>
    </row>
    <row r="87" spans="1:25" s="34" customFormat="1" x14ac:dyDescent="0.25">
      <c r="A87" s="34">
        <v>2</v>
      </c>
      <c r="B87" s="34">
        <v>76</v>
      </c>
      <c r="D87" s="34">
        <v>81</v>
      </c>
      <c r="E87" s="35">
        <v>502</v>
      </c>
      <c r="G87" s="36" t="str">
        <f>IF(ISBLANK($E87),"",VLOOKUP($E87,Data!$A$2:$C$26,2,))</f>
        <v>LYS</v>
      </c>
      <c r="H87" s="36" t="str">
        <f>IF(ISBLANK($E87),"",VLOOKUP($E87,Data!$A$2:$C$26,3,))</f>
        <v>Ungdyr 12-24 mnd</v>
      </c>
      <c r="I87" s="37">
        <f>IF(ISBLANK(M87),"",YEARFRAC(K87,M87)*12)</f>
        <v>22.6</v>
      </c>
      <c r="J87" s="35" t="s">
        <v>269</v>
      </c>
      <c r="K87" s="38">
        <v>44734</v>
      </c>
      <c r="L87" s="38" t="s">
        <v>216</v>
      </c>
      <c r="M87" s="38">
        <v>45422</v>
      </c>
      <c r="N87" s="37">
        <f>IF(OR(ISBLANK(L87),ISBLANK(M87)),(IF(AND(ISBLANK(L87),NOT(ISBLANK(M87)),NOT(ISBLANK(K87))),YEARFRAC(K87,M87)*12,"")),YEARFRAC(L87,M87)*12)</f>
        <v>12</v>
      </c>
      <c r="O87" s="34">
        <v>1221</v>
      </c>
      <c r="P87" s="39">
        <f>IF(AND(ISBLANK(O87),N87&gt;0),"",(O87/N87)*12)</f>
        <v>1221</v>
      </c>
      <c r="Q87" s="35" t="s">
        <v>200</v>
      </c>
      <c r="R87" s="35" t="s">
        <v>270</v>
      </c>
      <c r="S87" s="35" t="s">
        <v>47</v>
      </c>
      <c r="T87" s="35">
        <v>12494</v>
      </c>
      <c r="U87" s="35" t="s">
        <v>48</v>
      </c>
      <c r="V87" s="35"/>
      <c r="W87" s="35"/>
      <c r="X87" s="35"/>
    </row>
    <row r="88" spans="1:25" s="34" customFormat="1" x14ac:dyDescent="0.25">
      <c r="B88" s="34">
        <v>53</v>
      </c>
      <c r="D88" s="34">
        <v>83</v>
      </c>
      <c r="E88" s="34">
        <v>502</v>
      </c>
      <c r="G88" s="36" t="str">
        <f>IF(ISBLANK($E88),"",VLOOKUP($E88,Data!$A$2:$C$26,2,))</f>
        <v>LYS</v>
      </c>
      <c r="H88" s="36" t="str">
        <f>IF(ISBLANK($E88),"",VLOOKUP($E88,Data!$A$2:$C$26,3,))</f>
        <v>Ungdyr 12-24 mnd</v>
      </c>
      <c r="I88" s="37">
        <f>IF(ISBLANK(M88),"",YEARFRAC(K88,M88)*12)</f>
        <v>22.8</v>
      </c>
      <c r="J88" s="34" t="s">
        <v>273</v>
      </c>
      <c r="K88" s="48">
        <v>44718</v>
      </c>
      <c r="L88" s="48">
        <v>45081</v>
      </c>
      <c r="M88" s="48">
        <v>45413</v>
      </c>
      <c r="N88" s="37">
        <f>IF(OR(ISBLANK(L88),ISBLANK(M88)),(IF(AND(ISBLANK(L88),NOT(ISBLANK(M88)),NOT(ISBLANK(K88))),YEARFRAC(K88,M88)*12,"")),YEARFRAC(L88,M88)*12)</f>
        <v>10.9</v>
      </c>
      <c r="O88" s="34">
        <v>601</v>
      </c>
      <c r="P88" s="39">
        <f>IF(AND(ISBLANK(O88),N88&gt;0),"",(O88/N88)*12)</f>
        <v>662</v>
      </c>
      <c r="Q88" s="34" t="s">
        <v>274</v>
      </c>
      <c r="R88" s="34" t="s">
        <v>84</v>
      </c>
      <c r="S88" s="34" t="s">
        <v>60</v>
      </c>
      <c r="T88" s="34">
        <v>12843</v>
      </c>
      <c r="U88" s="34" t="s">
        <v>60</v>
      </c>
      <c r="V88" s="35"/>
      <c r="W88" s="35"/>
      <c r="X88" s="35"/>
    </row>
    <row r="89" spans="1:25" x14ac:dyDescent="0.25">
      <c r="A89" s="9">
        <v>3</v>
      </c>
      <c r="B89" s="9">
        <v>76.25</v>
      </c>
      <c r="D89" s="9">
        <v>87</v>
      </c>
      <c r="E89" s="11">
        <v>602</v>
      </c>
      <c r="G89" s="12" t="str">
        <f>IF(ISBLANK($E89),"",VLOOKUP($E89,Data!$A$2:$C$26,2,))</f>
        <v>HVIT</v>
      </c>
      <c r="H89" s="12" t="str">
        <f>IF(ISBLANK($E89),"",VLOOKUP($E89,Data!$A$2:$C$26,3,))</f>
        <v>Ungdyr 12-24 mnd</v>
      </c>
      <c r="I89" s="13">
        <f>IF(ISBLANK(M89),"",YEARFRAC(K89,M89)*12)</f>
        <v>19.5</v>
      </c>
      <c r="J89" s="11" t="s">
        <v>281</v>
      </c>
      <c r="K89" s="14">
        <v>44814</v>
      </c>
      <c r="L89" s="14">
        <v>45096</v>
      </c>
      <c r="M89" s="14">
        <v>45407</v>
      </c>
      <c r="N89" s="13">
        <f>IF(OR(ISBLANK(L89),ISBLANK(M89)),(IF(AND(ISBLANK(L89),NOT(ISBLANK(M89)),NOT(ISBLANK(K89))),YEARFRAC(K89,M89)*12,"")),YEARFRAC(L89,M89)*12)</f>
        <v>10.199999999999999</v>
      </c>
      <c r="O89" s="9">
        <v>904</v>
      </c>
      <c r="P89" s="15">
        <f>IF(AND(ISBLANK(O89),N89&gt;0),"",(O89/N89)*12)</f>
        <v>1064</v>
      </c>
      <c r="Q89" s="11" t="s">
        <v>118</v>
      </c>
      <c r="R89" s="11" t="s">
        <v>282</v>
      </c>
      <c r="S89" s="11" t="s">
        <v>120</v>
      </c>
      <c r="T89" s="11">
        <v>12822</v>
      </c>
      <c r="U89" s="11" t="s">
        <v>120</v>
      </c>
      <c r="V89" s="11"/>
      <c r="W89" s="11"/>
      <c r="X89" s="11"/>
    </row>
    <row r="90" spans="1:25" x14ac:dyDescent="0.25">
      <c r="A90" s="9">
        <v>6</v>
      </c>
      <c r="B90" s="9">
        <v>73.25</v>
      </c>
      <c r="D90" s="9">
        <v>88</v>
      </c>
      <c r="E90" s="11">
        <v>602</v>
      </c>
      <c r="G90" s="12" t="str">
        <f>IF(ISBLANK($E90),"",VLOOKUP($E90,Data!$A$2:$C$26,2,))</f>
        <v>HVIT</v>
      </c>
      <c r="H90" s="12" t="str">
        <f>IF(ISBLANK($E90),"",VLOOKUP($E90,Data!$A$2:$C$26,3,))</f>
        <v>Ungdyr 12-24 mnd</v>
      </c>
      <c r="I90" s="13">
        <f>IF(ISBLANK(M90),"",YEARFRAC(K90,M90)*12)</f>
        <v>20</v>
      </c>
      <c r="J90" s="11" t="s">
        <v>283</v>
      </c>
      <c r="K90" s="14">
        <v>44796</v>
      </c>
      <c r="L90" s="14" t="s">
        <v>280</v>
      </c>
      <c r="M90" s="14">
        <v>45405</v>
      </c>
      <c r="N90" s="13">
        <f>IF(OR(ISBLANK(L90),ISBLANK(M90)),(IF(AND(ISBLANK(L90),NOT(ISBLANK(M90)),NOT(ISBLANK(K90))),YEARFRAC(K90,M90)*12,"")),YEARFRAC(L90,M90)*12)</f>
        <v>11.9</v>
      </c>
      <c r="O90" s="9">
        <v>987</v>
      </c>
      <c r="P90" s="15">
        <f>IF(AND(ISBLANK(O90),N90&gt;0),"",(O90/N90)*12)</f>
        <v>995</v>
      </c>
      <c r="Q90" s="11" t="s">
        <v>118</v>
      </c>
      <c r="R90" s="11" t="s">
        <v>284</v>
      </c>
      <c r="S90" s="11" t="s">
        <v>120</v>
      </c>
      <c r="T90" s="11">
        <v>12533</v>
      </c>
      <c r="U90" s="11" t="s">
        <v>120</v>
      </c>
      <c r="V90" s="11"/>
      <c r="W90" s="11"/>
      <c r="X90" s="11"/>
    </row>
    <row r="91" spans="1:25" x14ac:dyDescent="0.25">
      <c r="A91" s="16">
        <v>2</v>
      </c>
      <c r="B91" s="9">
        <v>77.75</v>
      </c>
      <c r="D91" s="9">
        <v>89</v>
      </c>
      <c r="E91" s="11">
        <v>602</v>
      </c>
      <c r="G91" s="12" t="str">
        <f>IF(ISBLANK($E91),"",VLOOKUP($E91,Data!$A$2:$C$26,2,))</f>
        <v>HVIT</v>
      </c>
      <c r="H91" s="12" t="str">
        <f>IF(ISBLANK($E91),"",VLOOKUP($E91,Data!$A$2:$C$26,3,))</f>
        <v>Ungdyr 12-24 mnd</v>
      </c>
      <c r="I91" s="13">
        <f>IF(ISBLANK(M91),"",YEARFRAC(K91,M91)*12)</f>
        <v>20.5</v>
      </c>
      <c r="J91" s="11" t="s">
        <v>285</v>
      </c>
      <c r="K91" s="14">
        <v>44780</v>
      </c>
      <c r="L91" s="14" t="s">
        <v>286</v>
      </c>
      <c r="M91" s="14">
        <v>45404</v>
      </c>
      <c r="N91" s="13">
        <f>IF(OR(ISBLANK(L91),ISBLANK(M91)),(IF(AND(ISBLANK(L91),NOT(ISBLANK(M91)),NOT(ISBLANK(K91))),YEARFRAC(K91,M91)*12,"")),YEARFRAC(L91,M91)*12)</f>
        <v>11.9</v>
      </c>
      <c r="O91" s="9">
        <v>1433</v>
      </c>
      <c r="P91" s="15">
        <f>IF(AND(ISBLANK(O91),N91&gt;0),"",(O91/N91)*12)</f>
        <v>1445</v>
      </c>
      <c r="Q91" s="11" t="s">
        <v>68</v>
      </c>
      <c r="R91" s="11" t="s">
        <v>287</v>
      </c>
      <c r="S91" s="11" t="s">
        <v>70</v>
      </c>
      <c r="T91" s="11">
        <v>12488</v>
      </c>
      <c r="U91" s="11" t="s">
        <v>71</v>
      </c>
      <c r="V91" s="11"/>
      <c r="W91" s="11"/>
      <c r="X91" s="11"/>
    </row>
    <row r="92" spans="1:25" x14ac:dyDescent="0.25">
      <c r="A92" s="9">
        <v>4</v>
      </c>
      <c r="B92" s="9">
        <v>76</v>
      </c>
      <c r="D92" s="9">
        <v>90</v>
      </c>
      <c r="E92" s="9">
        <v>602</v>
      </c>
      <c r="G92" s="12" t="str">
        <f>IF(ISBLANK($E92),"",VLOOKUP($E92,Data!$A$2:$C$26,2,))</f>
        <v>HVIT</v>
      </c>
      <c r="H92" s="12" t="str">
        <f>IF(ISBLANK($E92),"",VLOOKUP($E92,Data!$A$2:$C$26,3,))</f>
        <v>Ungdyr 12-24 mnd</v>
      </c>
      <c r="I92" s="13">
        <f>IF(ISBLANK(M92),"",YEARFRAC(K92,M92)*12)</f>
        <v>20.9</v>
      </c>
      <c r="J92" s="9" t="s">
        <v>288</v>
      </c>
      <c r="K92" s="17">
        <v>44790</v>
      </c>
      <c r="L92" s="17">
        <v>45059</v>
      </c>
      <c r="M92" s="17">
        <v>45425</v>
      </c>
      <c r="N92" s="13">
        <f>IF(OR(ISBLANK(L92),ISBLANK(M92)),(IF(AND(ISBLANK(L92),NOT(ISBLANK(M92)),NOT(ISBLANK(K92))),YEARFRAC(K92,M92)*12,"")),YEARFRAC(L92,M92)*12)</f>
        <v>12</v>
      </c>
      <c r="O92" s="9">
        <v>1097</v>
      </c>
      <c r="P92" s="15">
        <f>IF(AND(ISBLANK(O92),N92&gt;0),"",(O92/N92)*12)</f>
        <v>1097</v>
      </c>
      <c r="Q92" s="9" t="s">
        <v>289</v>
      </c>
      <c r="R92" s="9" t="s">
        <v>290</v>
      </c>
      <c r="S92" s="9" t="s">
        <v>76</v>
      </c>
      <c r="T92" s="9">
        <v>12452</v>
      </c>
      <c r="U92" s="9" t="s">
        <v>76</v>
      </c>
    </row>
    <row r="93" spans="1:25" x14ac:dyDescent="0.25">
      <c r="A93" s="9">
        <v>5</v>
      </c>
      <c r="B93" s="9">
        <v>75</v>
      </c>
      <c r="D93" s="9">
        <v>91</v>
      </c>
      <c r="E93" s="11">
        <v>602</v>
      </c>
      <c r="G93" s="12" t="str">
        <f>IF(ISBLANK($E93),"",VLOOKUP($E93,Data!$A$2:$C$26,2,))</f>
        <v>HVIT</v>
      </c>
      <c r="H93" s="12" t="str">
        <f>IF(ISBLANK($E93),"",VLOOKUP($E93,Data!$A$2:$C$26,3,))</f>
        <v>Ungdyr 12-24 mnd</v>
      </c>
      <c r="I93" s="13">
        <f>IF(ISBLANK(M93),"",YEARFRAC(K93,M93)*12)</f>
        <v>21.4</v>
      </c>
      <c r="J93" s="11" t="s">
        <v>291</v>
      </c>
      <c r="K93" s="14">
        <v>44753</v>
      </c>
      <c r="L93" s="14" t="s">
        <v>286</v>
      </c>
      <c r="M93" s="14">
        <v>45404</v>
      </c>
      <c r="N93" s="13">
        <f>IF(OR(ISBLANK(L93),ISBLANK(M93)),(IF(AND(ISBLANK(L93),NOT(ISBLANK(M93)),NOT(ISBLANK(K93))),YEARFRAC(K93,M93)*12,"")),YEARFRAC(L93,M93)*12)</f>
        <v>11.9</v>
      </c>
      <c r="O93" s="9">
        <v>1351</v>
      </c>
      <c r="P93" s="15">
        <f>IF(AND(ISBLANK(O93),N93&gt;0),"",(O93/N93)*12)</f>
        <v>1362</v>
      </c>
      <c r="Q93" s="11" t="s">
        <v>292</v>
      </c>
      <c r="R93" s="11" t="s">
        <v>293</v>
      </c>
      <c r="S93" s="11" t="s">
        <v>70</v>
      </c>
      <c r="T93" s="11">
        <v>12486</v>
      </c>
      <c r="U93" s="11" t="s">
        <v>71</v>
      </c>
      <c r="V93" s="11"/>
      <c r="W93" s="11"/>
      <c r="X93" s="11"/>
    </row>
    <row r="94" spans="1:25" x14ac:dyDescent="0.25">
      <c r="B94" s="9">
        <v>73</v>
      </c>
      <c r="D94" s="9">
        <v>92</v>
      </c>
      <c r="E94" s="11">
        <v>602</v>
      </c>
      <c r="G94" s="12" t="str">
        <f>IF(ISBLANK($E94),"",VLOOKUP($E94,Data!$A$2:$C$26,2,))</f>
        <v>HVIT</v>
      </c>
      <c r="H94" s="12" t="str">
        <f>IF(ISBLANK($E94),"",VLOOKUP($E94,Data!$A$2:$C$26,3,))</f>
        <v>Ungdyr 12-24 mnd</v>
      </c>
      <c r="I94" s="13">
        <f>IF(ISBLANK(M94),"",YEARFRAC(K94,M94)*12)</f>
        <v>22.1</v>
      </c>
      <c r="J94" s="11" t="s">
        <v>294</v>
      </c>
      <c r="K94" s="14">
        <v>44733</v>
      </c>
      <c r="L94" s="14" t="s">
        <v>280</v>
      </c>
      <c r="M94" s="14">
        <v>45405</v>
      </c>
      <c r="N94" s="13">
        <f>IF(OR(ISBLANK(L94),ISBLANK(M94)),(IF(AND(ISBLANK(L94),NOT(ISBLANK(M94)),NOT(ISBLANK(K94))),YEARFRAC(K94,M94)*12,"")),YEARFRAC(L94,M94)*12)</f>
        <v>11.9</v>
      </c>
      <c r="O94" s="9">
        <v>851</v>
      </c>
      <c r="P94" s="15">
        <f>IF(AND(ISBLANK(O94),N94&gt;0),"",(O94/N94)*12)</f>
        <v>858</v>
      </c>
      <c r="Q94" s="11" t="s">
        <v>200</v>
      </c>
      <c r="R94" s="11" t="s">
        <v>295</v>
      </c>
      <c r="S94" s="11" t="s">
        <v>92</v>
      </c>
      <c r="T94" s="11">
        <v>12500</v>
      </c>
      <c r="U94" s="11" t="s">
        <v>92</v>
      </c>
      <c r="V94" s="11"/>
      <c r="W94" s="11"/>
      <c r="X94" s="11"/>
    </row>
    <row r="95" spans="1:25" s="73" customFormat="1" x14ac:dyDescent="0.25">
      <c r="A95" s="72">
        <v>1</v>
      </c>
      <c r="B95" s="73">
        <v>80.75</v>
      </c>
      <c r="C95" s="73" t="s">
        <v>453</v>
      </c>
      <c r="D95" s="73">
        <v>93</v>
      </c>
      <c r="E95" s="74">
        <v>602</v>
      </c>
      <c r="G95" s="75" t="str">
        <f>IF(ISBLANK($E95),"",VLOOKUP($E95,Data!$A$2:$C$26,2,))</f>
        <v>HVIT</v>
      </c>
      <c r="H95" s="75" t="str">
        <f>IF(ISBLANK($E95),"",VLOOKUP($E95,Data!$A$2:$C$26,3,))</f>
        <v>Ungdyr 12-24 mnd</v>
      </c>
      <c r="I95" s="76">
        <f>IF(ISBLANK(M95),"",YEARFRAC(K95,M95)*12)</f>
        <v>23</v>
      </c>
      <c r="J95" s="74" t="s">
        <v>296</v>
      </c>
      <c r="K95" s="77">
        <v>44712</v>
      </c>
      <c r="L95" s="77" t="s">
        <v>224</v>
      </c>
      <c r="M95" s="77">
        <v>45412</v>
      </c>
      <c r="N95" s="76">
        <f>IF(OR(ISBLANK(L95),ISBLANK(M95)),(IF(AND(ISBLANK(L95),NOT(ISBLANK(M95)),NOT(ISBLANK(K95))),YEARFRAC(K95,M95)*12,"")),YEARFRAC(L95,M95)*12)</f>
        <v>12.1</v>
      </c>
      <c r="O95" s="73">
        <v>882</v>
      </c>
      <c r="P95" s="78">
        <f>IF(AND(ISBLANK(O95),N95&gt;0),"",(O95/N95)*12)</f>
        <v>875</v>
      </c>
      <c r="Q95" s="74" t="s">
        <v>108</v>
      </c>
      <c r="R95" s="74" t="s">
        <v>297</v>
      </c>
      <c r="S95" s="74" t="s">
        <v>110</v>
      </c>
      <c r="T95" s="74">
        <v>12475</v>
      </c>
      <c r="U95" s="74" t="s">
        <v>110</v>
      </c>
      <c r="V95" s="74"/>
      <c r="W95" s="74"/>
      <c r="X95" s="74"/>
    </row>
    <row r="96" spans="1:25" x14ac:dyDescent="0.25">
      <c r="B96" s="9">
        <v>71.75</v>
      </c>
      <c r="D96" s="9">
        <v>94</v>
      </c>
      <c r="E96" s="11">
        <v>602</v>
      </c>
      <c r="G96" s="12" t="str">
        <f>IF(ISBLANK($E96),"",VLOOKUP($E96,Data!$A$2:$C$26,2,))</f>
        <v>HVIT</v>
      </c>
      <c r="H96" s="12" t="str">
        <f>IF(ISBLANK($E96),"",VLOOKUP($E96,Data!$A$2:$C$26,3,))</f>
        <v>Ungdyr 12-24 mnd</v>
      </c>
      <c r="I96" s="13">
        <f>IF(ISBLANK(M96),"",YEARFRAC(K96,M96)*12)</f>
        <v>23.2</v>
      </c>
      <c r="J96" s="11" t="s">
        <v>298</v>
      </c>
      <c r="K96" s="14">
        <v>44714</v>
      </c>
      <c r="L96" s="14" t="s">
        <v>231</v>
      </c>
      <c r="M96" s="14">
        <v>45421</v>
      </c>
      <c r="N96" s="13">
        <f>IF(OR(ISBLANK(L96),ISBLANK(M96)),(IF(AND(ISBLANK(L96),NOT(ISBLANK(M96)),NOT(ISBLANK(K96))),YEARFRAC(K96,M96)*12,"")),YEARFRAC(L96,M96)*12)</f>
        <v>11.8</v>
      </c>
      <c r="O96" s="9">
        <v>846</v>
      </c>
      <c r="P96" s="15">
        <f>IF(AND(ISBLANK(O96),N96&gt;0),"",(O96/N96)*12)</f>
        <v>860</v>
      </c>
      <c r="Q96" s="11" t="s">
        <v>58</v>
      </c>
      <c r="R96" s="11" t="s">
        <v>198</v>
      </c>
      <c r="S96" s="11" t="s">
        <v>174</v>
      </c>
      <c r="T96" s="11">
        <v>12359</v>
      </c>
      <c r="U96" s="11" t="s">
        <v>174</v>
      </c>
      <c r="V96" s="11"/>
      <c r="W96" s="11"/>
      <c r="X96" s="11"/>
    </row>
    <row r="97" spans="1:25" x14ac:dyDescent="0.25">
      <c r="B97" s="9">
        <v>62.75</v>
      </c>
      <c r="D97" s="9">
        <v>95</v>
      </c>
      <c r="E97" s="11">
        <v>602</v>
      </c>
      <c r="G97" s="12" t="str">
        <f>IF(ISBLANK($E97),"",VLOOKUP($E97,Data!$A$2:$C$26,2,))</f>
        <v>HVIT</v>
      </c>
      <c r="H97" s="12" t="str">
        <f>IF(ISBLANK($E97),"",VLOOKUP($E97,Data!$A$2:$C$26,3,))</f>
        <v>Ungdyr 12-24 mnd</v>
      </c>
      <c r="I97" s="13">
        <f>IF(ISBLANK(M97),"",YEARFRAC(K97,M97)*12)</f>
        <v>23.6</v>
      </c>
      <c r="J97" s="11" t="s">
        <v>299</v>
      </c>
      <c r="K97" s="14">
        <v>44717</v>
      </c>
      <c r="L97" s="14" t="s">
        <v>300</v>
      </c>
      <c r="M97" s="14">
        <v>45434</v>
      </c>
      <c r="N97" s="13">
        <f>IF(OR(ISBLANK(L97),ISBLANK(M97)),(IF(AND(ISBLANK(L97),NOT(ISBLANK(M97)),NOT(ISBLANK(K97))),YEARFRAC(K97,M97)*12,"")),YEARFRAC(L97,M97)*12)</f>
        <v>10.7</v>
      </c>
      <c r="O97" s="9">
        <v>1101</v>
      </c>
      <c r="P97" s="15">
        <f>IF(AND(ISBLANK(O97),N97&gt;0),"",(O97/N97)*12)</f>
        <v>1235</v>
      </c>
      <c r="Q97" s="11" t="s">
        <v>301</v>
      </c>
      <c r="R97" s="11" t="s">
        <v>302</v>
      </c>
      <c r="S97" s="11" t="s">
        <v>303</v>
      </c>
      <c r="T97" s="11">
        <v>12573</v>
      </c>
      <c r="U97" s="11" t="s">
        <v>304</v>
      </c>
      <c r="V97" s="11"/>
      <c r="W97" s="11"/>
      <c r="X97" s="11"/>
    </row>
    <row r="98" spans="1:25" s="34" customFormat="1" x14ac:dyDescent="0.25">
      <c r="A98" s="34">
        <v>2</v>
      </c>
      <c r="B98" s="34">
        <v>74.25</v>
      </c>
      <c r="D98" s="34">
        <v>96</v>
      </c>
      <c r="E98" s="35">
        <v>103</v>
      </c>
      <c r="G98" s="36" t="str">
        <f>IF(ISBLANK($E98),"",VLOOKUP($E98,Data!$A$2:$C$26,2,))</f>
        <v>GRÅ/ROSEGRÅ</v>
      </c>
      <c r="H98" s="36" t="str">
        <f>IF(ISBLANK($E98),"",VLOOKUP($E98,Data!$A$2:$C$26,3,))</f>
        <v>Voksen 24-48 mnd</v>
      </c>
      <c r="I98" s="37">
        <f>IF(ISBLANK(M98),"",YEARFRAC(K98,M98)*12)</f>
        <v>32.9</v>
      </c>
      <c r="J98" s="35" t="s">
        <v>305</v>
      </c>
      <c r="K98" s="38">
        <v>44414</v>
      </c>
      <c r="L98" s="38" t="s">
        <v>276</v>
      </c>
      <c r="M98" s="38">
        <v>45416</v>
      </c>
      <c r="N98" s="37">
        <f>IF(OR(ISBLANK(L98),ISBLANK(M98)),(IF(AND(ISBLANK(L98),NOT(ISBLANK(M98)),NOT(ISBLANK(K98))),YEARFRAC(K98,M98)*12,"")),YEARFRAC(L98,M98)*12)</f>
        <v>11.9</v>
      </c>
      <c r="O98" s="34">
        <v>1888</v>
      </c>
      <c r="P98" s="39">
        <f>IF(AND(ISBLANK(O98),N98&gt;0),"",(O98/N98)*12)</f>
        <v>1904</v>
      </c>
      <c r="Q98" s="35" t="s">
        <v>306</v>
      </c>
      <c r="R98" s="35" t="s">
        <v>50</v>
      </c>
      <c r="S98" s="35" t="s">
        <v>51</v>
      </c>
      <c r="T98" s="35">
        <v>12186</v>
      </c>
      <c r="U98" s="35" t="s">
        <v>51</v>
      </c>
      <c r="V98" s="35"/>
      <c r="W98" s="35"/>
      <c r="X98" s="35"/>
    </row>
    <row r="99" spans="1:25" s="43" customFormat="1" x14ac:dyDescent="0.25">
      <c r="D99" s="43">
        <v>97</v>
      </c>
      <c r="E99" s="43">
        <v>103</v>
      </c>
      <c r="G99" s="44" t="str">
        <f>IF(ISBLANK($E99),"",VLOOKUP($E99,Data!$A$2:$C$26,2,))</f>
        <v>GRÅ/ROSEGRÅ</v>
      </c>
      <c r="H99" s="44" t="str">
        <f>IF(ISBLANK($E99),"",VLOOKUP($E99,Data!$A$2:$C$26,3,))</f>
        <v>Voksen 24-48 mnd</v>
      </c>
      <c r="I99" s="45">
        <f>IF(ISBLANK(M99),"",YEARFRAC(K99,M99)*12)</f>
        <v>33.700000000000003</v>
      </c>
      <c r="J99" s="43" t="s">
        <v>307</v>
      </c>
      <c r="K99" s="46">
        <v>44388</v>
      </c>
      <c r="L99" s="46" t="s">
        <v>308</v>
      </c>
      <c r="M99" s="46">
        <v>45415</v>
      </c>
      <c r="N99" s="45">
        <f>IF(OR(ISBLANK(L99),ISBLANK(M99)),(IF(AND(ISBLANK(L99),NOT(ISBLANK(M99)),NOT(ISBLANK(K99))),YEARFRAC(K99,M99)*12,"")),YEARFRAC(L99,M99)*12)</f>
        <v>11.1</v>
      </c>
      <c r="P99" s="47" t="str">
        <f>IF(AND(ISBLANK(O99),N99&gt;0),"",(O99/N99)*12)</f>
        <v/>
      </c>
      <c r="Q99" s="43" t="s">
        <v>309</v>
      </c>
      <c r="R99" s="43" t="s">
        <v>310</v>
      </c>
      <c r="S99" s="43" t="s">
        <v>114</v>
      </c>
      <c r="T99" s="43">
        <v>12123</v>
      </c>
      <c r="U99" s="43" t="s">
        <v>174</v>
      </c>
      <c r="Y99" s="34"/>
    </row>
    <row r="100" spans="1:25" s="61" customFormat="1" x14ac:dyDescent="0.25">
      <c r="A100" s="61">
        <v>1</v>
      </c>
      <c r="B100" s="61">
        <v>78</v>
      </c>
      <c r="C100" s="61" t="s">
        <v>454</v>
      </c>
      <c r="D100" s="61">
        <v>98</v>
      </c>
      <c r="E100" s="62">
        <v>103</v>
      </c>
      <c r="G100" s="63" t="str">
        <f>IF(ISBLANK($E100),"",VLOOKUP($E100,Data!$A$2:$C$26,2,))</f>
        <v>GRÅ/ROSEGRÅ</v>
      </c>
      <c r="H100" s="63" t="str">
        <f>IF(ISBLANK($E100),"",VLOOKUP($E100,Data!$A$2:$C$26,3,))</f>
        <v>Voksen 24-48 mnd</v>
      </c>
      <c r="I100" s="64">
        <f>IF(ISBLANK(M100),"",YEARFRAC(K100,M100)*12)</f>
        <v>34</v>
      </c>
      <c r="J100" s="62" t="s">
        <v>311</v>
      </c>
      <c r="K100" s="65">
        <v>44382</v>
      </c>
      <c r="L100" s="65" t="s">
        <v>276</v>
      </c>
      <c r="M100" s="65">
        <v>45416</v>
      </c>
      <c r="N100" s="64">
        <f>IF(OR(ISBLANK(L100),ISBLANK(M100)),(IF(AND(ISBLANK(L100),NOT(ISBLANK(M100)),NOT(ISBLANK(K100))),YEARFRAC(K100,M100)*12,"")),YEARFRAC(L100,M100)*12)</f>
        <v>11.9</v>
      </c>
      <c r="O100" s="61">
        <v>1542</v>
      </c>
      <c r="P100" s="66">
        <f>IF(AND(ISBLANK(O100),N100&gt;0),"",(O100/N100)*12)</f>
        <v>1555</v>
      </c>
      <c r="Q100" s="62" t="s">
        <v>306</v>
      </c>
      <c r="R100" s="62" t="s">
        <v>277</v>
      </c>
      <c r="S100" s="62" t="s">
        <v>51</v>
      </c>
      <c r="T100" s="62">
        <v>12185</v>
      </c>
      <c r="U100" s="62" t="s">
        <v>51</v>
      </c>
      <c r="V100" s="62"/>
      <c r="W100" s="62"/>
      <c r="X100" s="62"/>
    </row>
    <row r="101" spans="1:25" s="34" customFormat="1" x14ac:dyDescent="0.25">
      <c r="A101" s="34">
        <v>3</v>
      </c>
      <c r="B101" s="34">
        <v>70.75</v>
      </c>
      <c r="D101" s="34">
        <v>99</v>
      </c>
      <c r="E101" s="35">
        <v>103</v>
      </c>
      <c r="G101" s="36" t="str">
        <f>IF(ISBLANK($E101),"",VLOOKUP($E101,Data!$A$2:$C$26,2,))</f>
        <v>GRÅ/ROSEGRÅ</v>
      </c>
      <c r="H101" s="36" t="str">
        <f>IF(ISBLANK($E101),"",VLOOKUP($E101,Data!$A$2:$C$26,3,))</f>
        <v>Voksen 24-48 mnd</v>
      </c>
      <c r="I101" s="37">
        <f>IF(ISBLANK(M101),"",YEARFRAC(K101,M101)*12)</f>
        <v>34.5</v>
      </c>
      <c r="J101" s="35" t="s">
        <v>312</v>
      </c>
      <c r="K101" s="38">
        <v>44374</v>
      </c>
      <c r="L101" s="38" t="s">
        <v>239</v>
      </c>
      <c r="M101" s="38">
        <v>45423</v>
      </c>
      <c r="N101" s="37">
        <f>IF(OR(ISBLANK(L101),ISBLANK(M101)),(IF(AND(ISBLANK(L101),NOT(ISBLANK(M101)),NOT(ISBLANK(K101))),YEARFRAC(K101,M101)*12,"")),YEARFRAC(L101,M101)*12)</f>
        <v>12.1</v>
      </c>
      <c r="O101" s="34">
        <v>1448</v>
      </c>
      <c r="P101" s="39">
        <f>IF(AND(ISBLANK(O101),N101&gt;0),"",(O101/N101)*12)</f>
        <v>1436</v>
      </c>
      <c r="Q101" s="35" t="s">
        <v>40</v>
      </c>
      <c r="R101" s="35" t="s">
        <v>313</v>
      </c>
      <c r="S101" s="35" t="s">
        <v>28</v>
      </c>
      <c r="T101" s="35">
        <v>12304</v>
      </c>
      <c r="U101" s="35" t="s">
        <v>314</v>
      </c>
      <c r="V101" s="35"/>
      <c r="W101" s="35"/>
      <c r="X101" s="35"/>
    </row>
    <row r="102" spans="1:25" s="34" customFormat="1" x14ac:dyDescent="0.25">
      <c r="A102" s="34">
        <v>4</v>
      </c>
      <c r="B102" s="34">
        <v>70.5</v>
      </c>
      <c r="D102" s="34">
        <v>100</v>
      </c>
      <c r="E102" s="34">
        <v>103</v>
      </c>
      <c r="G102" s="36" t="str">
        <f>IF(ISBLANK($E102),"",VLOOKUP($E102,Data!$A$2:$C$26,2,))</f>
        <v>GRÅ/ROSEGRÅ</v>
      </c>
      <c r="H102" s="36" t="str">
        <f>IF(ISBLANK($E102),"",VLOOKUP($E102,Data!$A$2:$C$26,3,))</f>
        <v>Voksen 24-48 mnd</v>
      </c>
      <c r="I102" s="37">
        <f>IF(ISBLANK(M102),"",YEARFRAC(K102,M102)*12)</f>
        <v>34.9</v>
      </c>
      <c r="J102" s="34" t="s">
        <v>315</v>
      </c>
      <c r="K102" s="48">
        <v>44369</v>
      </c>
      <c r="L102" s="48">
        <v>45077</v>
      </c>
      <c r="M102" s="48">
        <v>45430</v>
      </c>
      <c r="N102" s="37">
        <f>IF(OR(ISBLANK(L102),ISBLANK(M102)),(IF(AND(ISBLANK(L102),NOT(ISBLANK(M102)),NOT(ISBLANK(K102))),YEARFRAC(K102,M102)*12,"")),YEARFRAC(L102,M102)*12)</f>
        <v>11.6</v>
      </c>
      <c r="O102" s="34">
        <v>2435</v>
      </c>
      <c r="P102" s="39">
        <f>IF(AND(ISBLANK(O102),N102&gt;0),"",(O102/N102)*12)</f>
        <v>2519</v>
      </c>
      <c r="Q102" s="34" t="s">
        <v>316</v>
      </c>
      <c r="R102" s="34" t="s">
        <v>317</v>
      </c>
      <c r="S102" s="34" t="s">
        <v>318</v>
      </c>
      <c r="T102" s="34">
        <v>12363</v>
      </c>
      <c r="U102" s="34" t="s">
        <v>318</v>
      </c>
      <c r="V102" s="50"/>
      <c r="W102" s="35"/>
    </row>
    <row r="103" spans="1:25" x14ac:dyDescent="0.25">
      <c r="A103" s="9">
        <v>1</v>
      </c>
      <c r="B103" s="9">
        <v>69.5</v>
      </c>
      <c r="D103" s="9">
        <v>101</v>
      </c>
      <c r="E103" s="11">
        <v>203</v>
      </c>
      <c r="G103" s="12" t="str">
        <f>IF(ISBLANK($E103),"",VLOOKUP($E103,Data!$A$2:$C$26,2,))</f>
        <v>SVART</v>
      </c>
      <c r="H103" s="12" t="str">
        <f>IF(ISBLANK($E103),"",VLOOKUP($E103,Data!$A$2:$C$26,3,))</f>
        <v>Voksen 24-48 mnd</v>
      </c>
      <c r="I103" s="13">
        <f>IF(ISBLANK(M103),"",YEARFRAC(K103,M103)*12)</f>
        <v>34.1</v>
      </c>
      <c r="J103" s="11" t="s">
        <v>322</v>
      </c>
      <c r="K103" s="14">
        <v>44379</v>
      </c>
      <c r="L103" s="14" t="s">
        <v>220</v>
      </c>
      <c r="M103" s="14">
        <v>45416</v>
      </c>
      <c r="N103" s="13">
        <f>IF(OR(ISBLANK(L103),ISBLANK(M103)),(IF(AND(ISBLANK(L103),NOT(ISBLANK(M103)),NOT(ISBLANK(K103))),YEARFRAC(K103,M103)*12,"")),YEARFRAC(L103,M103)*12)</f>
        <v>11.9</v>
      </c>
      <c r="O103" s="9">
        <v>1949</v>
      </c>
      <c r="P103" s="15">
        <f>IF(AND(ISBLANK(O103),N103&gt;0),"",(O103/N103)*12)</f>
        <v>1965</v>
      </c>
      <c r="Q103" s="11" t="s">
        <v>323</v>
      </c>
      <c r="R103" s="11" t="s">
        <v>324</v>
      </c>
      <c r="S103" s="11" t="s">
        <v>55</v>
      </c>
      <c r="T103" s="11">
        <v>12084</v>
      </c>
      <c r="U103" s="11" t="s">
        <v>56</v>
      </c>
      <c r="V103" s="11"/>
      <c r="W103" s="11"/>
      <c r="X103" s="11"/>
    </row>
    <row r="104" spans="1:25" x14ac:dyDescent="0.25">
      <c r="A104" s="9">
        <v>2</v>
      </c>
      <c r="B104" s="9">
        <v>63</v>
      </c>
      <c r="D104" s="9">
        <v>102</v>
      </c>
      <c r="E104" s="11">
        <v>203</v>
      </c>
      <c r="G104" s="12" t="str">
        <f>IF(ISBLANK($E104),"",VLOOKUP($E104,Data!$A$2:$C$26,2,))</f>
        <v>SVART</v>
      </c>
      <c r="H104" s="12" t="str">
        <f>IF(ISBLANK($E104),"",VLOOKUP($E104,Data!$A$2:$C$26,3,))</f>
        <v>Voksen 24-48 mnd</v>
      </c>
      <c r="I104" s="13">
        <f>IF(ISBLANK(M104),"",YEARFRAC(K104,M104)*12)</f>
        <v>46.6</v>
      </c>
      <c r="J104" s="11" t="s">
        <v>325</v>
      </c>
      <c r="K104" s="14">
        <v>43997</v>
      </c>
      <c r="L104" s="14" t="s">
        <v>220</v>
      </c>
      <c r="M104" s="14">
        <v>45416</v>
      </c>
      <c r="N104" s="13">
        <f>IF(OR(ISBLANK(L104),ISBLANK(M104)),(IF(AND(ISBLANK(L104),NOT(ISBLANK(M104)),NOT(ISBLANK(K104))),YEARFRAC(K104,M104)*12,"")),YEARFRAC(L104,M104)*12)</f>
        <v>11.9</v>
      </c>
      <c r="O104" s="9">
        <v>1251</v>
      </c>
      <c r="P104" s="15">
        <f>IF(AND(ISBLANK(O104),N104&gt;0),"",(O104/N104)*12)</f>
        <v>1262</v>
      </c>
      <c r="Q104" s="11" t="s">
        <v>232</v>
      </c>
      <c r="R104" s="11" t="s">
        <v>326</v>
      </c>
      <c r="S104" s="11" t="s">
        <v>55</v>
      </c>
      <c r="T104" s="11">
        <v>12059</v>
      </c>
      <c r="U104" s="11" t="s">
        <v>327</v>
      </c>
      <c r="V104" s="11"/>
      <c r="W104" s="11"/>
      <c r="X104" s="11"/>
    </row>
    <row r="105" spans="1:25" s="34" customFormat="1" x14ac:dyDescent="0.25">
      <c r="A105" s="42">
        <v>2</v>
      </c>
      <c r="B105" s="34">
        <v>77.25</v>
      </c>
      <c r="D105" s="34">
        <v>103</v>
      </c>
      <c r="E105" s="35">
        <v>303</v>
      </c>
      <c r="G105" s="36" t="str">
        <f>IF(ISBLANK($E105),"",VLOOKUP($E105,Data!$A$2:$C$26,2,))</f>
        <v>BRUN</v>
      </c>
      <c r="H105" s="36" t="str">
        <f>IF(ISBLANK($E105),"",VLOOKUP($E105,Data!$A$2:$C$26,3,))</f>
        <v>Voksen 24-48 mnd</v>
      </c>
      <c r="I105" s="37">
        <f>IF(ISBLANK(M105),"",YEARFRAC(K105,M105)*12)</f>
        <v>32.5</v>
      </c>
      <c r="J105" s="35" t="s">
        <v>328</v>
      </c>
      <c r="K105" s="38">
        <v>44426</v>
      </c>
      <c r="L105" s="38" t="s">
        <v>276</v>
      </c>
      <c r="M105" s="38">
        <v>45416</v>
      </c>
      <c r="N105" s="37">
        <f>IF(OR(ISBLANK(L105),ISBLANK(M105)),(IF(AND(ISBLANK(L105),NOT(ISBLANK(M105)),NOT(ISBLANK(K105))),YEARFRAC(K105,M105)*12,"")),YEARFRAC(L105,M105)*12)</f>
        <v>11.9</v>
      </c>
      <c r="O105" s="34">
        <v>2196</v>
      </c>
      <c r="P105" s="39">
        <f>IF(AND(ISBLANK(O105),N105&gt;0),"",(O105/N105)*12)</f>
        <v>2214</v>
      </c>
      <c r="Q105" s="35" t="s">
        <v>329</v>
      </c>
      <c r="R105" s="35" t="s">
        <v>66</v>
      </c>
      <c r="S105" s="35" t="s">
        <v>51</v>
      </c>
      <c r="T105" s="35">
        <v>12138</v>
      </c>
      <c r="U105" s="35" t="s">
        <v>28</v>
      </c>
      <c r="V105" s="35"/>
      <c r="W105" s="35"/>
      <c r="X105" s="35"/>
    </row>
    <row r="106" spans="1:25" s="73" customFormat="1" x14ac:dyDescent="0.25">
      <c r="A106" s="73">
        <v>1</v>
      </c>
      <c r="B106" s="73">
        <v>82.25</v>
      </c>
      <c r="C106" s="73" t="s">
        <v>450</v>
      </c>
      <c r="D106" s="73">
        <v>140</v>
      </c>
      <c r="E106" s="73">
        <v>303</v>
      </c>
      <c r="G106" s="75" t="str">
        <f>IF(ISBLANK($E106),"",VLOOKUP($E106,Data!$A$2:$C$26,2,))</f>
        <v>BRUN</v>
      </c>
      <c r="H106" s="75" t="str">
        <f>IF(ISBLANK($E106),"",VLOOKUP($E106,Data!$A$2:$C$26,3,))</f>
        <v>Voksen 24-48 mnd</v>
      </c>
      <c r="I106" s="76">
        <f>IF(ISBLANK(M106),"",YEARFRAC(K106,M106)*12)</f>
        <v>32.9</v>
      </c>
      <c r="J106" s="73" t="s">
        <v>319</v>
      </c>
      <c r="K106" s="79">
        <v>44421</v>
      </c>
      <c r="L106" s="79">
        <v>45056</v>
      </c>
      <c r="M106" s="79">
        <v>45422</v>
      </c>
      <c r="N106" s="76">
        <f>IF(OR(ISBLANK(L106),ISBLANK(M106)),(IF(AND(ISBLANK(L106),NOT(ISBLANK(M106)),NOT(ISBLANK(K106))),YEARFRAC(K106,M106)*12,"")),YEARFRAC(L106,M106)*12)</f>
        <v>12</v>
      </c>
      <c r="O106" s="73">
        <v>2144</v>
      </c>
      <c r="P106" s="78">
        <f>IF(AND(ISBLANK(O106),N106&gt;0),"",(O106/N106)*12)</f>
        <v>2144</v>
      </c>
      <c r="Q106" s="73" t="s">
        <v>306</v>
      </c>
      <c r="R106" s="73" t="s">
        <v>320</v>
      </c>
      <c r="S106" s="73" t="s">
        <v>321</v>
      </c>
      <c r="T106" s="73">
        <v>12137</v>
      </c>
      <c r="U106" s="74" t="s">
        <v>28</v>
      </c>
      <c r="V106" s="74"/>
      <c r="W106" s="74"/>
      <c r="X106" s="74"/>
    </row>
    <row r="107" spans="1:25" s="34" customFormat="1" x14ac:dyDescent="0.25">
      <c r="A107" s="34">
        <v>3</v>
      </c>
      <c r="B107" s="34">
        <v>73.25</v>
      </c>
      <c r="D107" s="34">
        <v>104</v>
      </c>
      <c r="E107" s="35">
        <v>303</v>
      </c>
      <c r="G107" s="36" t="str">
        <f>IF(ISBLANK($E107),"",VLOOKUP($E107,Data!$A$2:$C$26,2,))</f>
        <v>BRUN</v>
      </c>
      <c r="H107" s="36" t="str">
        <f>IF(ISBLANK($E107),"",VLOOKUP($E107,Data!$A$2:$C$26,3,))</f>
        <v>Voksen 24-48 mnd</v>
      </c>
      <c r="I107" s="37">
        <f>IF(ISBLANK(M107),"",YEARFRAC(K107,M107)*12)</f>
        <v>33</v>
      </c>
      <c r="J107" s="35" t="s">
        <v>330</v>
      </c>
      <c r="K107" s="38">
        <v>44413</v>
      </c>
      <c r="L107" s="38" t="s">
        <v>276</v>
      </c>
      <c r="M107" s="38">
        <v>45416</v>
      </c>
      <c r="N107" s="37">
        <f>IF(OR(ISBLANK(L107),ISBLANK(M107)),(IF(AND(ISBLANK(L107),NOT(ISBLANK(M107)),NOT(ISBLANK(K107))),YEARFRAC(K107,M107)*12,"")),YEARFRAC(L107,M107)*12)</f>
        <v>11.9</v>
      </c>
      <c r="O107" s="34">
        <v>2103</v>
      </c>
      <c r="P107" s="39">
        <f>IF(AND(ISBLANK(O107),N107&gt;0),"",(O107/N107)*12)</f>
        <v>2121</v>
      </c>
      <c r="Q107" s="35" t="s">
        <v>331</v>
      </c>
      <c r="R107" s="35" t="s">
        <v>332</v>
      </c>
      <c r="S107" s="35" t="s">
        <v>51</v>
      </c>
      <c r="T107" s="35">
        <v>12303</v>
      </c>
      <c r="U107" s="35" t="s">
        <v>314</v>
      </c>
      <c r="V107" s="35"/>
      <c r="W107" s="35"/>
      <c r="X107" s="35"/>
    </row>
    <row r="108" spans="1:25" s="34" customFormat="1" x14ac:dyDescent="0.25">
      <c r="A108" s="34">
        <v>5</v>
      </c>
      <c r="B108" s="34">
        <v>68</v>
      </c>
      <c r="D108" s="34">
        <v>105</v>
      </c>
      <c r="E108" s="34">
        <v>303</v>
      </c>
      <c r="G108" s="36" t="str">
        <f>IF(ISBLANK($E108),"",VLOOKUP($E108,Data!$A$2:$C$26,2,))</f>
        <v>BRUN</v>
      </c>
      <c r="H108" s="36" t="str">
        <f>IF(ISBLANK($E108),"",VLOOKUP($E108,Data!$A$2:$C$26,3,))</f>
        <v>Voksen 24-48 mnd</v>
      </c>
      <c r="I108" s="37">
        <f>IF(ISBLANK(M108),"",YEARFRAC(K108,M108)*12)</f>
        <v>34.200000000000003</v>
      </c>
      <c r="J108" s="34" t="s">
        <v>333</v>
      </c>
      <c r="K108" s="48">
        <v>44390</v>
      </c>
      <c r="L108" s="48">
        <v>45077</v>
      </c>
      <c r="M108" s="48">
        <v>45430</v>
      </c>
      <c r="N108" s="37">
        <f>IF(OR(ISBLANK(L108),ISBLANK(M108)),(IF(AND(ISBLANK(L108),NOT(ISBLANK(M108)),NOT(ISBLANK(K108))),YEARFRAC(K108,M108)*12,"")),YEARFRAC(L108,M108)*12)</f>
        <v>11.6</v>
      </c>
      <c r="O108" s="34">
        <v>2456</v>
      </c>
      <c r="P108" s="39">
        <f>IF(AND(ISBLANK(O108),N108&gt;0),"",(O108/N108)*12)</f>
        <v>2541</v>
      </c>
      <c r="Q108" s="34" t="s">
        <v>316</v>
      </c>
      <c r="R108" s="34" t="s">
        <v>334</v>
      </c>
      <c r="S108" s="34" t="s">
        <v>318</v>
      </c>
      <c r="T108" s="34">
        <v>12360</v>
      </c>
      <c r="U108" s="34" t="s">
        <v>318</v>
      </c>
      <c r="V108" s="50"/>
      <c r="W108" s="35"/>
    </row>
    <row r="109" spans="1:25" s="34" customFormat="1" x14ac:dyDescent="0.25">
      <c r="A109" s="34">
        <v>4</v>
      </c>
      <c r="B109" s="34">
        <v>71.75</v>
      </c>
      <c r="D109" s="34">
        <v>106</v>
      </c>
      <c r="E109" s="35">
        <v>303</v>
      </c>
      <c r="G109" s="36" t="str">
        <f>IF(ISBLANK($E109),"",VLOOKUP($E109,Data!$A$2:$C$26,2,))</f>
        <v>BRUN</v>
      </c>
      <c r="H109" s="36" t="str">
        <f>IF(ISBLANK($E109),"",VLOOKUP($E109,Data!$A$2:$C$26,3,))</f>
        <v>Voksen 24-48 mnd</v>
      </c>
      <c r="I109" s="37">
        <f>IF(ISBLANK(M109),"",YEARFRAC(K109,M109)*12)</f>
        <v>47.1</v>
      </c>
      <c r="J109" s="35" t="s">
        <v>335</v>
      </c>
      <c r="K109" s="38">
        <v>43972</v>
      </c>
      <c r="L109" s="38" t="s">
        <v>280</v>
      </c>
      <c r="M109" s="38">
        <v>45405</v>
      </c>
      <c r="N109" s="37">
        <f>IF(OR(ISBLANK(L109),ISBLANK(M109)),(IF(AND(ISBLANK(L109),NOT(ISBLANK(M109)),NOT(ISBLANK(K109))),YEARFRAC(K109,M109)*12,"")),YEARFRAC(L109,M109)*12)</f>
        <v>11.9</v>
      </c>
      <c r="O109" s="34">
        <v>1293</v>
      </c>
      <c r="P109" s="39">
        <f>IF(AND(ISBLANK(O109),N109&gt;0),"",(O109/N109)*12)</f>
        <v>1304</v>
      </c>
      <c r="Q109" s="35" t="s">
        <v>329</v>
      </c>
      <c r="R109" s="35" t="s">
        <v>336</v>
      </c>
      <c r="S109" s="35" t="s">
        <v>92</v>
      </c>
      <c r="T109" s="35">
        <v>11913</v>
      </c>
      <c r="U109" s="35" t="s">
        <v>92</v>
      </c>
      <c r="V109" s="35"/>
      <c r="W109" s="35"/>
      <c r="X109" s="35"/>
    </row>
    <row r="110" spans="1:25" x14ac:dyDescent="0.25">
      <c r="A110" s="16">
        <v>1</v>
      </c>
      <c r="B110" s="9">
        <v>73.5</v>
      </c>
      <c r="D110" s="9">
        <v>107</v>
      </c>
      <c r="E110" s="11">
        <v>403</v>
      </c>
      <c r="G110" s="12" t="str">
        <f>IF(ISBLANK($E110),"",VLOOKUP($E110,Data!$A$2:$C$26,2,))</f>
        <v>FAWN</v>
      </c>
      <c r="H110" s="12" t="str">
        <f>IF(ISBLANK($E110),"",VLOOKUP($E110,Data!$A$2:$C$26,3,))</f>
        <v>Voksen 24-48 mnd</v>
      </c>
      <c r="I110" s="13">
        <f>IF(ISBLANK(M110),"",YEARFRAC(K110,M110)*12)</f>
        <v>33</v>
      </c>
      <c r="J110" s="11" t="s">
        <v>337</v>
      </c>
      <c r="K110" s="14">
        <v>44408</v>
      </c>
      <c r="L110" s="14" t="s">
        <v>224</v>
      </c>
      <c r="M110" s="14">
        <v>45412</v>
      </c>
      <c r="N110" s="13">
        <f>IF(OR(ISBLANK(L110),ISBLANK(M110)),(IF(AND(ISBLANK(L110),NOT(ISBLANK(M110)),NOT(ISBLANK(K110))),YEARFRAC(K110,M110)*12,"")),YEARFRAC(L110,M110)*12)</f>
        <v>12.1</v>
      </c>
      <c r="O110" s="9">
        <v>1237</v>
      </c>
      <c r="P110" s="15">
        <f>IF(AND(ISBLANK(O110),N110&gt;0),"",(O110/N110)*12)</f>
        <v>1227</v>
      </c>
      <c r="Q110" s="11" t="s">
        <v>338</v>
      </c>
      <c r="R110" s="11" t="s">
        <v>339</v>
      </c>
      <c r="S110" s="11" t="s">
        <v>110</v>
      </c>
      <c r="T110" s="11">
        <v>12267</v>
      </c>
      <c r="U110" s="11" t="s">
        <v>110</v>
      </c>
      <c r="V110" s="11"/>
      <c r="W110" s="11"/>
      <c r="X110" s="11"/>
    </row>
    <row r="111" spans="1:25" x14ac:dyDescent="0.25">
      <c r="A111" s="9">
        <v>2</v>
      </c>
      <c r="B111" s="9">
        <v>70.75</v>
      </c>
      <c r="D111" s="9">
        <v>109</v>
      </c>
      <c r="E111" s="11">
        <v>403</v>
      </c>
      <c r="G111" s="12" t="str">
        <f>IF(ISBLANK($E111),"",VLOOKUP($E111,Data!$A$2:$C$26,2,))</f>
        <v>FAWN</v>
      </c>
      <c r="H111" s="12" t="str">
        <f>IF(ISBLANK($E111),"",VLOOKUP($E111,Data!$A$2:$C$26,3,))</f>
        <v>Voksen 24-48 mnd</v>
      </c>
      <c r="I111" s="13">
        <f>IF(ISBLANK(M111),"",YEARFRAC(K111,M111)*12)</f>
        <v>46</v>
      </c>
      <c r="J111" s="11" t="s">
        <v>342</v>
      </c>
      <c r="K111" s="14">
        <v>44013</v>
      </c>
      <c r="L111" s="14" t="s">
        <v>343</v>
      </c>
      <c r="M111" s="14">
        <v>45413</v>
      </c>
      <c r="N111" s="13">
        <f>IF(OR(ISBLANK(L111),ISBLANK(M111)),(IF(AND(ISBLANK(L111),NOT(ISBLANK(M111)),NOT(ISBLANK(K111))),YEARFRAC(K111,M111)*12,"")),YEARFRAC(L111,M111)*12)</f>
        <v>12</v>
      </c>
      <c r="O111" s="9">
        <v>1647</v>
      </c>
      <c r="P111" s="15">
        <f>IF(AND(ISBLANK(O111),N111&gt;0),"",(O111/N111)*12)</f>
        <v>1647</v>
      </c>
      <c r="Q111" s="11" t="s">
        <v>112</v>
      </c>
      <c r="R111" s="11" t="s">
        <v>344</v>
      </c>
      <c r="S111" s="11" t="s">
        <v>144</v>
      </c>
      <c r="T111" s="11">
        <v>12245</v>
      </c>
      <c r="U111" s="11" t="s">
        <v>145</v>
      </c>
      <c r="V111" s="11"/>
      <c r="W111" s="11"/>
      <c r="X111" s="11"/>
    </row>
    <row r="112" spans="1:25" s="73" customFormat="1" x14ac:dyDescent="0.25">
      <c r="A112" s="72">
        <v>1</v>
      </c>
      <c r="B112" s="73">
        <v>83.25</v>
      </c>
      <c r="C112" s="73" t="s">
        <v>455</v>
      </c>
      <c r="D112" s="73">
        <v>110</v>
      </c>
      <c r="E112" s="74">
        <v>503</v>
      </c>
      <c r="G112" s="75" t="str">
        <f>IF(ISBLANK($E112),"",VLOOKUP($E112,Data!$A$2:$C$26,2,))</f>
        <v>LYS</v>
      </c>
      <c r="H112" s="75" t="str">
        <f>IF(ISBLANK($E112),"",VLOOKUP($E112,Data!$A$2:$C$26,3,))</f>
        <v>Voksen 24-48 mnd</v>
      </c>
      <c r="I112" s="76">
        <f>IF(ISBLANK(M112),"",YEARFRAC(K112,M112)*12)</f>
        <v>32.9</v>
      </c>
      <c r="J112" s="74" t="s">
        <v>345</v>
      </c>
      <c r="K112" s="77">
        <v>44422</v>
      </c>
      <c r="L112" s="77" t="s">
        <v>216</v>
      </c>
      <c r="M112" s="77">
        <v>45422</v>
      </c>
      <c r="N112" s="76">
        <f>IF(OR(ISBLANK(L112),ISBLANK(M112)),(IF(AND(ISBLANK(L112),NOT(ISBLANK(M112)),NOT(ISBLANK(K112))),YEARFRAC(K112,M112)*12,"")),YEARFRAC(L112,M112)*12)</f>
        <v>12</v>
      </c>
      <c r="O112" s="73">
        <v>1828</v>
      </c>
      <c r="P112" s="78">
        <f>IF(AND(ISBLANK(O112),N112&gt;0),"",(O112/N112)*12)</f>
        <v>1828</v>
      </c>
      <c r="Q112" s="74" t="s">
        <v>200</v>
      </c>
      <c r="R112" s="74" t="s">
        <v>346</v>
      </c>
      <c r="S112" s="74" t="s">
        <v>47</v>
      </c>
      <c r="T112" s="74">
        <v>12287</v>
      </c>
      <c r="U112" s="74" t="s">
        <v>48</v>
      </c>
      <c r="V112" s="74"/>
      <c r="W112" s="74"/>
      <c r="X112" s="74"/>
    </row>
    <row r="113" spans="1:24" s="34" customFormat="1" x14ac:dyDescent="0.25">
      <c r="A113" s="42">
        <v>2</v>
      </c>
      <c r="B113" s="34">
        <v>77</v>
      </c>
      <c r="D113" s="34">
        <v>108</v>
      </c>
      <c r="E113" s="35">
        <v>503</v>
      </c>
      <c r="G113" s="36" t="str">
        <f>IF(ISBLANK($E113),"",VLOOKUP($E113,Data!$A$2:$C$26,2,))</f>
        <v>LYS</v>
      </c>
      <c r="H113" s="36" t="str">
        <f>IF(ISBLANK($E113),"",VLOOKUP($E113,Data!$A$2:$C$26,3,))</f>
        <v>Voksen 24-48 mnd</v>
      </c>
      <c r="I113" s="37">
        <f>IF(ISBLANK(M113),"",YEARFRAC(K113,M113)*12)</f>
        <v>33</v>
      </c>
      <c r="J113" s="35" t="s">
        <v>340</v>
      </c>
      <c r="K113" s="38">
        <v>44399</v>
      </c>
      <c r="L113" s="38" t="s">
        <v>280</v>
      </c>
      <c r="M113" s="38">
        <v>45405</v>
      </c>
      <c r="N113" s="37">
        <f>IF(OR(ISBLANK(L113),ISBLANK(M113)),(IF(AND(ISBLANK(L113),NOT(ISBLANK(M113)),NOT(ISBLANK(K113))),YEARFRAC(K113,M113)*12,"")),YEARFRAC(L113,M113)*12)</f>
        <v>11.9</v>
      </c>
      <c r="O113" s="34">
        <v>1532</v>
      </c>
      <c r="P113" s="39">
        <f>IF(AND(ISBLANK(O113),N113&gt;0),"",(O113/N113)*12)</f>
        <v>1545</v>
      </c>
      <c r="Q113" s="35" t="s">
        <v>256</v>
      </c>
      <c r="R113" s="35" t="s">
        <v>341</v>
      </c>
      <c r="S113" s="35" t="s">
        <v>120</v>
      </c>
      <c r="T113" s="35">
        <v>12338</v>
      </c>
      <c r="U113" s="35" t="s">
        <v>120</v>
      </c>
      <c r="V113" s="35"/>
      <c r="W113" s="35"/>
      <c r="X113" s="35"/>
    </row>
    <row r="114" spans="1:24" s="34" customFormat="1" x14ac:dyDescent="0.25">
      <c r="B114" s="34">
        <v>70.5</v>
      </c>
      <c r="D114" s="34">
        <v>111</v>
      </c>
      <c r="E114" s="35">
        <v>503</v>
      </c>
      <c r="G114" s="36" t="str">
        <f>IF(ISBLANK($E114),"",VLOOKUP($E114,Data!$A$2:$C$26,2,))</f>
        <v>LYS</v>
      </c>
      <c r="H114" s="36" t="str">
        <f>IF(ISBLANK($E114),"",VLOOKUP($E114,Data!$A$2:$C$26,3,))</f>
        <v>Voksen 24-48 mnd</v>
      </c>
      <c r="I114" s="37">
        <f>IF(ISBLANK(M114),"",YEARFRAC(K114,M114)*12)</f>
        <v>33.4</v>
      </c>
      <c r="J114" s="35" t="s">
        <v>347</v>
      </c>
      <c r="K114" s="38">
        <v>44398</v>
      </c>
      <c r="L114" s="38" t="s">
        <v>276</v>
      </c>
      <c r="M114" s="38">
        <v>45416</v>
      </c>
      <c r="N114" s="37">
        <f>IF(OR(ISBLANK(L114),ISBLANK(M114)),(IF(AND(ISBLANK(L114),NOT(ISBLANK(M114)),NOT(ISBLANK(K114))),YEARFRAC(K114,M114)*12,"")),YEARFRAC(L114,M114)*12)</f>
        <v>11.9</v>
      </c>
      <c r="O114" s="34">
        <v>1496</v>
      </c>
      <c r="P114" s="39">
        <f>IF(AND(ISBLANK(O114),N114&gt;0),"",(O114/N114)*12)</f>
        <v>1509</v>
      </c>
      <c r="Q114" s="35" t="s">
        <v>103</v>
      </c>
      <c r="R114" s="35" t="s">
        <v>123</v>
      </c>
      <c r="S114" s="35" t="s">
        <v>51</v>
      </c>
      <c r="T114" s="35">
        <v>12187</v>
      </c>
      <c r="U114" s="35" t="s">
        <v>51</v>
      </c>
      <c r="V114" s="35"/>
      <c r="W114" s="35"/>
      <c r="X114" s="35"/>
    </row>
    <row r="115" spans="1:24" s="34" customFormat="1" x14ac:dyDescent="0.25">
      <c r="A115" s="34">
        <v>5</v>
      </c>
      <c r="B115" s="34">
        <v>74</v>
      </c>
      <c r="D115" s="34">
        <v>112</v>
      </c>
      <c r="E115" s="35">
        <v>503</v>
      </c>
      <c r="G115" s="36" t="str">
        <f>IF(ISBLANK($E115),"",VLOOKUP($E115,Data!$A$2:$C$26,2,))</f>
        <v>LYS</v>
      </c>
      <c r="H115" s="36" t="str">
        <f>IF(ISBLANK($E115),"",VLOOKUP($E115,Data!$A$2:$C$26,3,))</f>
        <v>Voksen 24-48 mnd</v>
      </c>
      <c r="I115" s="37">
        <f>IF(ISBLANK(M115),"",YEARFRAC(K115,M115)*12)</f>
        <v>34.299999999999997</v>
      </c>
      <c r="J115" s="35" t="s">
        <v>348</v>
      </c>
      <c r="K115" s="38">
        <v>44372</v>
      </c>
      <c r="L115" s="38" t="s">
        <v>276</v>
      </c>
      <c r="M115" s="38">
        <v>45416</v>
      </c>
      <c r="N115" s="37">
        <f>IF(OR(ISBLANK(L115),ISBLANK(M115)),(IF(AND(ISBLANK(L115),NOT(ISBLANK(M115)),NOT(ISBLANK(K115))),YEARFRAC(K115,M115)*12,"")),YEARFRAC(L115,M115)*12)</f>
        <v>11.9</v>
      </c>
      <c r="O115" s="34">
        <v>2085</v>
      </c>
      <c r="P115" s="39">
        <f>IF(AND(ISBLANK(O115),N115&gt;0),"",(O115/N115)*12)</f>
        <v>2103</v>
      </c>
      <c r="Q115" s="35" t="s">
        <v>240</v>
      </c>
      <c r="R115" s="35" t="s">
        <v>349</v>
      </c>
      <c r="S115" s="35" t="s">
        <v>51</v>
      </c>
      <c r="T115" s="35">
        <v>12132</v>
      </c>
      <c r="U115" s="35" t="s">
        <v>28</v>
      </c>
      <c r="V115" s="35"/>
      <c r="W115" s="35"/>
      <c r="X115" s="35"/>
    </row>
    <row r="116" spans="1:24" s="34" customFormat="1" x14ac:dyDescent="0.25">
      <c r="A116" s="34">
        <v>3</v>
      </c>
      <c r="B116" s="34">
        <v>75.25</v>
      </c>
      <c r="D116" s="34">
        <v>113</v>
      </c>
      <c r="E116" s="35">
        <v>503</v>
      </c>
      <c r="G116" s="36" t="str">
        <f>IF(ISBLANK($E116),"",VLOOKUP($E116,Data!$A$2:$C$26,2,))</f>
        <v>LYS</v>
      </c>
      <c r="H116" s="36" t="str">
        <f>IF(ISBLANK($E116),"",VLOOKUP($E116,Data!$A$2:$C$26,3,))</f>
        <v>Voksen 24-48 mnd</v>
      </c>
      <c r="I116" s="37">
        <f>IF(ISBLANK(M116),"",YEARFRAC(K116,M116)*12)</f>
        <v>35.200000000000003</v>
      </c>
      <c r="J116" s="35" t="s">
        <v>350</v>
      </c>
      <c r="K116" s="38">
        <v>44333</v>
      </c>
      <c r="L116" s="38" t="s">
        <v>280</v>
      </c>
      <c r="M116" s="38">
        <v>45405</v>
      </c>
      <c r="N116" s="37">
        <f>IF(OR(ISBLANK(L116),ISBLANK(M116)),(IF(AND(ISBLANK(L116),NOT(ISBLANK(M116)),NOT(ISBLANK(K116))),YEARFRAC(K116,M116)*12,"")),YEARFRAC(L116,M116)*12)</f>
        <v>11.9</v>
      </c>
      <c r="O116" s="34">
        <v>1236</v>
      </c>
      <c r="P116" s="39">
        <f>IF(AND(ISBLANK(O116),N116&gt;0),"",(O116/N116)*12)</f>
        <v>1246</v>
      </c>
      <c r="Q116" s="35" t="s">
        <v>200</v>
      </c>
      <c r="R116" s="35" t="s">
        <v>125</v>
      </c>
      <c r="S116" s="35" t="s">
        <v>92</v>
      </c>
      <c r="T116" s="35">
        <v>12292</v>
      </c>
      <c r="U116" s="35" t="s">
        <v>92</v>
      </c>
      <c r="V116" s="35"/>
      <c r="W116" s="35"/>
      <c r="X116" s="35"/>
    </row>
    <row r="117" spans="1:24" s="34" customFormat="1" x14ac:dyDescent="0.25">
      <c r="A117" s="34">
        <v>4</v>
      </c>
      <c r="B117" s="34">
        <v>74.75</v>
      </c>
      <c r="D117" s="34">
        <v>114</v>
      </c>
      <c r="E117" s="35">
        <v>503</v>
      </c>
      <c r="G117" s="36" t="str">
        <f>IF(ISBLANK($E117),"",VLOOKUP($E117,Data!$A$2:$C$26,2,))</f>
        <v>LYS</v>
      </c>
      <c r="H117" s="36" t="str">
        <f>IF(ISBLANK($E117),"",VLOOKUP($E117,Data!$A$2:$C$26,3,))</f>
        <v>Voksen 24-48 mnd</v>
      </c>
      <c r="I117" s="37">
        <f>IF(ISBLANK(M117),"",YEARFRAC(K117,M117)*12)</f>
        <v>45.2</v>
      </c>
      <c r="J117" s="35" t="s">
        <v>351</v>
      </c>
      <c r="K117" s="38">
        <v>44029</v>
      </c>
      <c r="L117" s="38" t="s">
        <v>280</v>
      </c>
      <c r="M117" s="38">
        <v>45405</v>
      </c>
      <c r="N117" s="37">
        <f>IF(OR(ISBLANK(L117),ISBLANK(M117)),(IF(AND(ISBLANK(L117),NOT(ISBLANK(M117)),NOT(ISBLANK(K117))),YEARFRAC(K117,M117)*12,"")),YEARFRAC(L117,M117)*12)</f>
        <v>11.9</v>
      </c>
      <c r="O117" s="34">
        <v>1180</v>
      </c>
      <c r="P117" s="39">
        <f>IF(AND(ISBLANK(O117),N117&gt;0),"",(O117/N117)*12)</f>
        <v>1190</v>
      </c>
      <c r="Q117" s="35" t="s">
        <v>200</v>
      </c>
      <c r="R117" s="35" t="s">
        <v>352</v>
      </c>
      <c r="S117" s="35" t="s">
        <v>92</v>
      </c>
      <c r="T117" s="35">
        <v>11912</v>
      </c>
      <c r="U117" s="35" t="s">
        <v>92</v>
      </c>
      <c r="V117" s="35"/>
      <c r="W117" s="35"/>
      <c r="X117" s="35"/>
    </row>
    <row r="118" spans="1:24" s="34" customFormat="1" x14ac:dyDescent="0.25">
      <c r="A118" s="34">
        <v>6</v>
      </c>
      <c r="B118" s="34">
        <v>72.75</v>
      </c>
      <c r="D118" s="34">
        <v>115</v>
      </c>
      <c r="E118" s="35">
        <v>503</v>
      </c>
      <c r="G118" s="36" t="str">
        <f>IF(ISBLANK($E118),"",VLOOKUP($E118,Data!$A$2:$C$26,2,))</f>
        <v>LYS</v>
      </c>
      <c r="H118" s="36" t="str">
        <f>IF(ISBLANK($E118),"",VLOOKUP($E118,Data!$A$2:$C$26,3,))</f>
        <v>Voksen 24-48 mnd</v>
      </c>
      <c r="I118" s="37">
        <f>IF(ISBLANK(M118),"",YEARFRAC(K118,M118)*12)</f>
        <v>45.5</v>
      </c>
      <c r="J118" s="35" t="s">
        <v>353</v>
      </c>
      <c r="K118" s="38">
        <v>44021</v>
      </c>
      <c r="L118" s="38" t="s">
        <v>280</v>
      </c>
      <c r="M118" s="38">
        <v>45405</v>
      </c>
      <c r="N118" s="37">
        <f>IF(OR(ISBLANK(L118),ISBLANK(M118)),(IF(AND(ISBLANK(L118),NOT(ISBLANK(M118)),NOT(ISBLANK(K118))),YEARFRAC(K118,M118)*12,"")),YEARFRAC(L118,M118)*12)</f>
        <v>11.9</v>
      </c>
      <c r="O118" s="34">
        <v>1310</v>
      </c>
      <c r="P118" s="39">
        <f>IF(AND(ISBLANK(O118),N118&gt;0),"",(O118/N118)*12)</f>
        <v>1321</v>
      </c>
      <c r="Q118" s="35" t="s">
        <v>200</v>
      </c>
      <c r="R118" s="35" t="s">
        <v>295</v>
      </c>
      <c r="S118" s="35" t="s">
        <v>92</v>
      </c>
      <c r="T118" s="35">
        <v>11907</v>
      </c>
      <c r="U118" s="35" t="s">
        <v>92</v>
      </c>
      <c r="V118" s="35"/>
      <c r="W118" s="35"/>
      <c r="X118" s="35"/>
    </row>
    <row r="119" spans="1:24" x14ac:dyDescent="0.25">
      <c r="A119" s="9">
        <v>4</v>
      </c>
      <c r="B119" s="9">
        <v>81</v>
      </c>
      <c r="D119" s="9">
        <v>116</v>
      </c>
      <c r="E119" s="11">
        <v>603</v>
      </c>
      <c r="G119" s="12" t="str">
        <f>IF(ISBLANK($E119),"",VLOOKUP($E119,Data!$A$2:$C$26,2,))</f>
        <v>HVIT</v>
      </c>
      <c r="H119" s="12" t="str">
        <f>IF(ISBLANK($E119),"",VLOOKUP($E119,Data!$A$2:$C$26,3,))</f>
        <v>Voksen 24-48 mnd</v>
      </c>
      <c r="I119" s="13">
        <f>IF(ISBLANK(M119),"",YEARFRAC(K119,M119)*12)</f>
        <v>24.2</v>
      </c>
      <c r="J119" s="11" t="s">
        <v>354</v>
      </c>
      <c r="K119" s="14">
        <v>44694</v>
      </c>
      <c r="L119" s="14" t="s">
        <v>248</v>
      </c>
      <c r="M119" s="14">
        <v>45431</v>
      </c>
      <c r="N119" s="13">
        <f>IF(OR(ISBLANK(L119),ISBLANK(M119)),(IF(AND(ISBLANK(L119),NOT(ISBLANK(M119)),NOT(ISBLANK(K119))),YEARFRAC(K119,M119)*12,"")),YEARFRAC(L119,M119)*12)</f>
        <v>11.5</v>
      </c>
      <c r="O119" s="9">
        <v>2226</v>
      </c>
      <c r="P119" s="15">
        <f>IF(AND(ISBLANK(O119),N119&gt;0),"",(O119/N119)*12)</f>
        <v>2323</v>
      </c>
      <c r="Q119" s="11" t="s">
        <v>256</v>
      </c>
      <c r="R119" s="11" t="s">
        <v>355</v>
      </c>
      <c r="S119" s="11" t="s">
        <v>34</v>
      </c>
      <c r="T119" s="11">
        <v>12398</v>
      </c>
      <c r="U119" s="11" t="s">
        <v>34</v>
      </c>
      <c r="V119" s="11"/>
      <c r="W119" s="11"/>
      <c r="X119" s="11"/>
    </row>
    <row r="120" spans="1:24" x14ac:dyDescent="0.25">
      <c r="B120" s="9">
        <v>75</v>
      </c>
      <c r="D120" s="9">
        <v>117</v>
      </c>
      <c r="E120" s="11">
        <v>603</v>
      </c>
      <c r="G120" s="12" t="str">
        <f>IF(ISBLANK($E120),"",VLOOKUP($E120,Data!$A$2:$C$26,2,))</f>
        <v>HVIT</v>
      </c>
      <c r="H120" s="12" t="str">
        <f>IF(ISBLANK($E120),"",VLOOKUP($E120,Data!$A$2:$C$26,3,))</f>
        <v>Voksen 24-48 mnd</v>
      </c>
      <c r="I120" s="13">
        <f>IF(ISBLANK(M120),"",YEARFRAC(K120,M120)*12)</f>
        <v>34</v>
      </c>
      <c r="J120" s="11" t="s">
        <v>356</v>
      </c>
      <c r="K120" s="14">
        <v>44370</v>
      </c>
      <c r="L120" s="14" t="s">
        <v>280</v>
      </c>
      <c r="M120" s="14">
        <v>45405</v>
      </c>
      <c r="N120" s="13">
        <f>IF(OR(ISBLANK(L120),ISBLANK(M120)),(IF(AND(ISBLANK(L120),NOT(ISBLANK(M120)),NOT(ISBLANK(K120))),YEARFRAC(K120,M120)*12,"")),YEARFRAC(L120,M120)*12)</f>
        <v>11.9</v>
      </c>
      <c r="O120" s="9">
        <v>1187</v>
      </c>
      <c r="P120" s="15">
        <f>IF(AND(ISBLANK(O120),N120&gt;0),"",(O120/N120)*12)</f>
        <v>1197</v>
      </c>
      <c r="Q120" s="11" t="s">
        <v>357</v>
      </c>
      <c r="R120" s="11" t="s">
        <v>140</v>
      </c>
      <c r="S120" s="11" t="s">
        <v>92</v>
      </c>
      <c r="T120" s="11">
        <v>12296</v>
      </c>
      <c r="U120" s="11" t="s">
        <v>92</v>
      </c>
      <c r="V120" s="11"/>
      <c r="W120" s="11"/>
      <c r="X120" s="11"/>
    </row>
    <row r="121" spans="1:24" x14ac:dyDescent="0.25">
      <c r="B121" s="9">
        <v>70.25</v>
      </c>
      <c r="D121" s="9">
        <v>118</v>
      </c>
      <c r="E121" s="11">
        <v>603</v>
      </c>
      <c r="G121" s="12" t="str">
        <f>IF(ISBLANK($E121),"",VLOOKUP($E121,Data!$A$2:$C$26,2,))</f>
        <v>HVIT</v>
      </c>
      <c r="H121" s="12" t="str">
        <f>IF(ISBLANK($E121),"",VLOOKUP($E121,Data!$A$2:$C$26,3,))</f>
        <v>Voksen 24-48 mnd</v>
      </c>
      <c r="I121" s="13">
        <f>IF(ISBLANK(M121),"",YEARFRAC(K121,M121)*12)</f>
        <v>34.299999999999997</v>
      </c>
      <c r="J121" s="11" t="s">
        <v>358</v>
      </c>
      <c r="K121" s="14">
        <v>44393</v>
      </c>
      <c r="L121" s="14" t="s">
        <v>359</v>
      </c>
      <c r="M121" s="14">
        <v>45437</v>
      </c>
      <c r="N121" s="13">
        <f>IF(OR(ISBLANK(L121),ISBLANK(M121)),(IF(AND(ISBLANK(L121),NOT(ISBLANK(M121)),NOT(ISBLANK(K121))),YEARFRAC(K121,M121)*12,"")),YEARFRAC(L121,M121)*12)</f>
        <v>11.2</v>
      </c>
      <c r="O121" s="9">
        <v>1165</v>
      </c>
      <c r="P121" s="15">
        <f>IF(AND(ISBLANK(O121),N121&gt;0),"",(O121/N121)*12)</f>
        <v>1248</v>
      </c>
      <c r="Q121" s="11" t="s">
        <v>360</v>
      </c>
      <c r="R121" s="11" t="s">
        <v>361</v>
      </c>
      <c r="S121" s="11" t="s">
        <v>42</v>
      </c>
      <c r="T121" s="11">
        <v>12198</v>
      </c>
      <c r="U121" s="11" t="s">
        <v>362</v>
      </c>
      <c r="V121" s="11"/>
      <c r="W121" s="11"/>
      <c r="X121" s="11"/>
    </row>
    <row r="122" spans="1:24" x14ac:dyDescent="0.25">
      <c r="A122" s="9">
        <v>3</v>
      </c>
      <c r="B122" s="9">
        <v>82.75</v>
      </c>
      <c r="D122" s="9">
        <v>120</v>
      </c>
      <c r="E122" s="9">
        <v>603</v>
      </c>
      <c r="G122" s="12" t="str">
        <f>IF(ISBLANK($E122),"",VLOOKUP($E122,Data!$A$2:$C$26,2,))</f>
        <v>HVIT</v>
      </c>
      <c r="H122" s="12" t="str">
        <f>IF(ISBLANK($E122),"",VLOOKUP($E122,Data!$A$2:$C$26,3,))</f>
        <v>Voksen 24-48 mnd</v>
      </c>
      <c r="I122" s="13">
        <f>IF(ISBLANK(M122),"",YEARFRAC(K122,M122)*12)</f>
        <v>34.299999999999997</v>
      </c>
      <c r="J122" s="9" t="s">
        <v>363</v>
      </c>
      <c r="K122" s="17">
        <v>44379</v>
      </c>
      <c r="L122" s="17">
        <v>45054</v>
      </c>
      <c r="M122" s="17">
        <v>45423</v>
      </c>
      <c r="N122" s="13">
        <f>IF(OR(ISBLANK(L122),ISBLANK(M122)),(IF(AND(ISBLANK(L122),NOT(ISBLANK(M122)),NOT(ISBLANK(K122))),YEARFRAC(K122,M122)*12,"")),YEARFRAC(L122,M122)*12)</f>
        <v>12.1</v>
      </c>
      <c r="O122" s="9">
        <v>2307</v>
      </c>
      <c r="P122" s="15">
        <f>IF(AND(ISBLANK(O122),N122&gt;0),"",(O122/N122)*12)</f>
        <v>2288</v>
      </c>
      <c r="Q122" s="9" t="s">
        <v>195</v>
      </c>
      <c r="R122" s="9" t="s">
        <v>203</v>
      </c>
      <c r="S122" s="9" t="s">
        <v>28</v>
      </c>
      <c r="T122" s="9">
        <v>12133</v>
      </c>
      <c r="U122" s="11" t="s">
        <v>28</v>
      </c>
      <c r="V122" s="11"/>
      <c r="W122" s="11"/>
      <c r="X122" s="11"/>
    </row>
    <row r="123" spans="1:24" x14ac:dyDescent="0.25">
      <c r="B123" s="9">
        <v>66.75</v>
      </c>
      <c r="D123" s="9">
        <v>119</v>
      </c>
      <c r="E123" s="11">
        <v>603</v>
      </c>
      <c r="G123" s="12" t="str">
        <f>IF(ISBLANK($E123),"",VLOOKUP($E123,Data!$A$2:$C$26,2,))</f>
        <v>HVIT</v>
      </c>
      <c r="H123" s="12" t="str">
        <f>IF(ISBLANK($E123),"",VLOOKUP($E123,Data!$A$2:$C$26,3,))</f>
        <v>Voksen 24-48 mnd</v>
      </c>
      <c r="I123" s="13">
        <f>IF(ISBLANK(M123),"",YEARFRAC(K123,M123)*12)</f>
        <v>34.299999999999997</v>
      </c>
      <c r="J123" s="11" t="s">
        <v>364</v>
      </c>
      <c r="K123" s="14">
        <v>44362</v>
      </c>
      <c r="L123" s="14">
        <v>45043</v>
      </c>
      <c r="M123" s="14">
        <v>45405</v>
      </c>
      <c r="N123" s="13">
        <f>IF(OR(ISBLANK(L123),ISBLANK(M123)),(IF(AND(ISBLANK(L123),NOT(ISBLANK(M123)),NOT(ISBLANK(K123))),YEARFRAC(K123,M123)*12,"")),YEARFRAC(L123,M123)*12)</f>
        <v>11.9</v>
      </c>
      <c r="O123" s="9">
        <v>1090</v>
      </c>
      <c r="P123" s="15">
        <f>IF(AND(ISBLANK(O123),N123&gt;0),"",(O123/N123)*12)</f>
        <v>1099</v>
      </c>
      <c r="Q123" s="11" t="s">
        <v>200</v>
      </c>
      <c r="R123" s="11" t="s">
        <v>116</v>
      </c>
      <c r="S123" s="11" t="s">
        <v>365</v>
      </c>
      <c r="T123" s="11">
        <v>12300</v>
      </c>
      <c r="U123" s="11" t="s">
        <v>365</v>
      </c>
      <c r="V123" s="11"/>
      <c r="W123" s="11"/>
      <c r="X123" s="11"/>
    </row>
    <row r="124" spans="1:24" x14ac:dyDescent="0.25">
      <c r="B124" s="9">
        <v>74.75</v>
      </c>
      <c r="D124" s="9">
        <v>121</v>
      </c>
      <c r="E124" s="11">
        <v>603</v>
      </c>
      <c r="G124" s="12" t="str">
        <f>IF(ISBLANK($E124),"",VLOOKUP($E124,Data!$A$2:$C$26,2,))</f>
        <v>HVIT</v>
      </c>
      <c r="H124" s="12" t="str">
        <f>IF(ISBLANK($E124),"",VLOOKUP($E124,Data!$A$2:$C$26,3,))</f>
        <v>Voksen 24-48 mnd</v>
      </c>
      <c r="I124" s="13">
        <f>IF(ISBLANK(M124),"",YEARFRAC(K124,M124)*12)</f>
        <v>35.4</v>
      </c>
      <c r="J124" s="11" t="s">
        <v>366</v>
      </c>
      <c r="K124" s="14">
        <v>44360</v>
      </c>
      <c r="L124" s="14" t="s">
        <v>359</v>
      </c>
      <c r="M124" s="14">
        <v>45437</v>
      </c>
      <c r="N124" s="13">
        <f>IF(OR(ISBLANK(L124),ISBLANK(M124)),(IF(AND(ISBLANK(L124),NOT(ISBLANK(M124)),NOT(ISBLANK(K124))),YEARFRAC(K124,M124)*12,"")),YEARFRAC(L124,M124)*12)</f>
        <v>11.2</v>
      </c>
      <c r="O124" s="9">
        <v>1189</v>
      </c>
      <c r="P124" s="15">
        <f>IF(AND(ISBLANK(O124),N124&gt;0),"",(O124/N124)*12)</f>
        <v>1274</v>
      </c>
      <c r="Q124" s="11" t="s">
        <v>360</v>
      </c>
      <c r="R124" s="11" t="s">
        <v>367</v>
      </c>
      <c r="S124" s="11" t="s">
        <v>42</v>
      </c>
      <c r="T124" s="11">
        <v>12197</v>
      </c>
      <c r="U124" s="11" t="s">
        <v>362</v>
      </c>
      <c r="V124" s="11"/>
      <c r="W124" s="11"/>
      <c r="X124" s="11"/>
    </row>
    <row r="125" spans="1:24" s="52" customFormat="1" ht="47.25" x14ac:dyDescent="0.25">
      <c r="A125" s="52">
        <v>1</v>
      </c>
      <c r="B125" s="52">
        <v>86.25</v>
      </c>
      <c r="C125" s="53" t="s">
        <v>459</v>
      </c>
      <c r="D125" s="52">
        <v>122</v>
      </c>
      <c r="E125" s="52">
        <v>603</v>
      </c>
      <c r="G125" s="54" t="str">
        <f>IF(ISBLANK($E125),"",VLOOKUP($E125,Data!$A$2:$C$26,2,))</f>
        <v>HVIT</v>
      </c>
      <c r="H125" s="54" t="str">
        <f>IF(ISBLANK($E125),"",VLOOKUP($E125,Data!$A$2:$C$26,3,))</f>
        <v>Voksen 24-48 mnd</v>
      </c>
      <c r="I125" s="55">
        <f>IF(ISBLANK(M125),"",YEARFRAC(K125,M125)*12)</f>
        <v>36.200000000000003</v>
      </c>
      <c r="J125" s="56" t="s">
        <v>368</v>
      </c>
      <c r="K125" s="57">
        <v>44353</v>
      </c>
      <c r="L125" s="58">
        <v>45097</v>
      </c>
      <c r="M125" s="58">
        <v>45456</v>
      </c>
      <c r="N125" s="55">
        <f>IF(OR(ISBLANK(L125),ISBLANK(M125)),(IF(AND(ISBLANK(L125),NOT(ISBLANK(M125)),NOT(ISBLANK(K125))),YEARFRAC(K125,M125)*12,"")),YEARFRAC(L125,M125)*12)</f>
        <v>11.8</v>
      </c>
      <c r="O125" s="52">
        <v>1563</v>
      </c>
      <c r="P125" s="59">
        <f>IF(AND(ISBLANK(O125),N125&gt;0),"",(O125/N125)*12)</f>
        <v>1589</v>
      </c>
      <c r="Q125" s="56" t="s">
        <v>369</v>
      </c>
      <c r="R125" s="56" t="s">
        <v>370</v>
      </c>
      <c r="S125" s="52" t="s">
        <v>191</v>
      </c>
      <c r="T125" s="56">
        <v>12218</v>
      </c>
      <c r="U125" s="52" t="s">
        <v>191</v>
      </c>
      <c r="W125" s="56"/>
      <c r="X125" s="56"/>
    </row>
    <row r="126" spans="1:24" x14ac:dyDescent="0.25">
      <c r="A126" s="9">
        <v>6</v>
      </c>
      <c r="B126" s="9">
        <v>75.75</v>
      </c>
      <c r="D126" s="9">
        <v>123</v>
      </c>
      <c r="E126" s="9">
        <v>603</v>
      </c>
      <c r="G126" s="12" t="str">
        <f>IF(ISBLANK($E126),"",VLOOKUP($E126,Data!$A$2:$C$26,2,))</f>
        <v>HVIT</v>
      </c>
      <c r="H126" s="12" t="str">
        <f>IF(ISBLANK($E126),"",VLOOKUP($E126,Data!$A$2:$C$26,3,))</f>
        <v>Voksen 24-48 mnd</v>
      </c>
      <c r="I126" s="13">
        <f>IF(ISBLANK(M126),"",YEARFRAC(K126,M126)*12)</f>
        <v>36.799999999999997</v>
      </c>
      <c r="J126" s="9" t="s">
        <v>371</v>
      </c>
      <c r="K126" s="17">
        <v>44353</v>
      </c>
      <c r="L126" s="17">
        <v>45112</v>
      </c>
      <c r="M126" s="17">
        <v>45472</v>
      </c>
      <c r="N126" s="13">
        <f>IF(OR(ISBLANK(L126),ISBLANK(M126)),(IF(AND(ISBLANK(L126),NOT(ISBLANK(M126)),NOT(ISBLANK(K126))),YEARFRAC(K126,M126)*12,"")),YEARFRAC(L126,M126)*12)</f>
        <v>11.8</v>
      </c>
      <c r="O126" s="9">
        <v>1897</v>
      </c>
      <c r="P126" s="15">
        <f>IF(AND(ISBLANK(O126),N126&gt;0),"",(O126/N126)*12)</f>
        <v>1929</v>
      </c>
      <c r="Q126" s="9" t="s">
        <v>118</v>
      </c>
      <c r="R126" s="9" t="s">
        <v>372</v>
      </c>
      <c r="S126" s="9" t="s">
        <v>373</v>
      </c>
      <c r="T126" s="9">
        <v>12239</v>
      </c>
      <c r="U126" s="9" t="s">
        <v>373</v>
      </c>
      <c r="V126" s="18"/>
    </row>
    <row r="127" spans="1:24" x14ac:dyDescent="0.25">
      <c r="A127" s="9">
        <v>5</v>
      </c>
      <c r="B127" s="9">
        <v>76.25</v>
      </c>
      <c r="D127" s="9">
        <v>124</v>
      </c>
      <c r="E127" s="11">
        <v>603</v>
      </c>
      <c r="G127" s="12" t="str">
        <f>IF(ISBLANK($E127),"",VLOOKUP($E127,Data!$A$2:$C$26,2,))</f>
        <v>HVIT</v>
      </c>
      <c r="H127" s="12" t="str">
        <f>IF(ISBLANK($E127),"",VLOOKUP($E127,Data!$A$2:$C$26,3,))</f>
        <v>Voksen 24-48 mnd</v>
      </c>
      <c r="I127" s="13">
        <f>IF(ISBLANK(M127),"",YEARFRAC(K127,M127)*12)</f>
        <v>45.2</v>
      </c>
      <c r="J127" s="11" t="s">
        <v>374</v>
      </c>
      <c r="K127" s="14">
        <v>44037</v>
      </c>
      <c r="L127" s="14" t="s">
        <v>224</v>
      </c>
      <c r="M127" s="14">
        <v>45412</v>
      </c>
      <c r="N127" s="13">
        <f>IF(OR(ISBLANK(L127),ISBLANK(M127)),(IF(AND(ISBLANK(L127),NOT(ISBLANK(M127)),NOT(ISBLANK(K127))),YEARFRAC(K127,M127)*12,"")),YEARFRAC(L127,M127)*12)</f>
        <v>12.1</v>
      </c>
      <c r="O127" s="9">
        <v>1557</v>
      </c>
      <c r="P127" s="15">
        <f>IF(AND(ISBLANK(O127),N127&gt;0),"",(O127/N127)*12)</f>
        <v>1544</v>
      </c>
      <c r="Q127" s="11" t="s">
        <v>292</v>
      </c>
      <c r="R127" s="11" t="s">
        <v>375</v>
      </c>
      <c r="S127" s="11" t="s">
        <v>110</v>
      </c>
      <c r="T127" s="11">
        <v>11794</v>
      </c>
      <c r="U127" s="11" t="s">
        <v>110</v>
      </c>
      <c r="V127" s="11"/>
      <c r="W127" s="11"/>
      <c r="X127" s="11"/>
    </row>
    <row r="128" spans="1:24" x14ac:dyDescent="0.25">
      <c r="B128" s="9">
        <v>74.5</v>
      </c>
      <c r="D128" s="9">
        <v>125</v>
      </c>
      <c r="E128" s="11">
        <v>603</v>
      </c>
      <c r="G128" s="12" t="str">
        <f>IF(ISBLANK($E128),"",VLOOKUP($E128,Data!$A$2:$C$26,2,))</f>
        <v>HVIT</v>
      </c>
      <c r="H128" s="12" t="str">
        <f>IF(ISBLANK($E128),"",VLOOKUP($E128,Data!$A$2:$C$26,3,))</f>
        <v>Voksen 24-48 mnd</v>
      </c>
      <c r="I128" s="13">
        <f>IF(ISBLANK(M128),"",YEARFRAC(K128,M128)*12)</f>
        <v>45.9</v>
      </c>
      <c r="J128" s="11" t="s">
        <v>165</v>
      </c>
      <c r="K128" s="14">
        <v>44008</v>
      </c>
      <c r="L128" s="14" t="s">
        <v>286</v>
      </c>
      <c r="M128" s="14">
        <v>45404</v>
      </c>
      <c r="N128" s="13">
        <f>IF(OR(ISBLANK(L128),ISBLANK(M128)),(IF(AND(ISBLANK(L128),NOT(ISBLANK(M128)),NOT(ISBLANK(K128))),YEARFRAC(K128,M128)*12,"")),YEARFRAC(L128,M128)*12)</f>
        <v>11.9</v>
      </c>
      <c r="O128" s="9">
        <v>1337</v>
      </c>
      <c r="P128" s="15">
        <f>IF(AND(ISBLANK(O128),N128&gt;0),"",(O128/N128)*12)</f>
        <v>1348</v>
      </c>
      <c r="Q128" s="11" t="s">
        <v>292</v>
      </c>
      <c r="R128" s="11" t="s">
        <v>293</v>
      </c>
      <c r="S128" s="11" t="s">
        <v>70</v>
      </c>
      <c r="T128" s="11">
        <v>11766</v>
      </c>
      <c r="U128" s="11" t="s">
        <v>71</v>
      </c>
      <c r="V128" s="11"/>
      <c r="W128" s="11"/>
      <c r="X128" s="11"/>
    </row>
    <row r="129" spans="1:25" s="61" customFormat="1" ht="30" x14ac:dyDescent="0.25">
      <c r="A129" s="61">
        <v>2</v>
      </c>
      <c r="B129" s="61">
        <v>85</v>
      </c>
      <c r="C129" s="68" t="s">
        <v>458</v>
      </c>
      <c r="D129" s="61">
        <v>126</v>
      </c>
      <c r="E129" s="61">
        <v>603</v>
      </c>
      <c r="G129" s="63" t="str">
        <f>IF(ISBLANK($E129),"",VLOOKUP($E129,Data!$A$2:$C$26,2,))</f>
        <v>HVIT</v>
      </c>
      <c r="H129" s="63" t="str">
        <f>IF(ISBLANK($E129),"",VLOOKUP($E129,Data!$A$2:$C$26,3,))</f>
        <v>Voksen 24-48 mnd</v>
      </c>
      <c r="I129" s="64">
        <f>IF(ISBLANK(M129),"",YEARFRAC(K129,M129)*12)</f>
        <v>46</v>
      </c>
      <c r="J129" s="61" t="s">
        <v>376</v>
      </c>
      <c r="K129" s="69">
        <v>44026</v>
      </c>
      <c r="L129" s="69">
        <v>45017</v>
      </c>
      <c r="M129" s="69">
        <v>45427</v>
      </c>
      <c r="N129" s="64">
        <f>IF(OR(ISBLANK(L129),ISBLANK(M129)),(IF(AND(ISBLANK(L129),NOT(ISBLANK(M129)),NOT(ISBLANK(K129))),YEARFRAC(K129,M129)*12,"")),YEARFRAC(L129,M129)*12)</f>
        <v>13.5</v>
      </c>
      <c r="O129" s="61">
        <v>2788</v>
      </c>
      <c r="P129" s="66">
        <f>IF(AND(ISBLANK(O129),N129&gt;0),"",(O129/N129)*12)</f>
        <v>2478</v>
      </c>
      <c r="Q129" s="61" t="s">
        <v>377</v>
      </c>
      <c r="R129" s="61" t="s">
        <v>378</v>
      </c>
      <c r="S129" s="61" t="s">
        <v>373</v>
      </c>
      <c r="T129" s="61">
        <v>12768</v>
      </c>
      <c r="U129" s="61" t="s">
        <v>373</v>
      </c>
      <c r="V129" s="70"/>
    </row>
    <row r="130" spans="1:25" x14ac:dyDescent="0.25">
      <c r="B130" s="9">
        <v>73.5</v>
      </c>
      <c r="D130" s="9">
        <v>127</v>
      </c>
      <c r="E130" s="9">
        <v>603</v>
      </c>
      <c r="G130" s="12" t="str">
        <f>IF(ISBLANK($E130),"",VLOOKUP($E130,Data!$A$2:$C$26,2,))</f>
        <v>HVIT</v>
      </c>
      <c r="H130" s="12" t="str">
        <f>IF(ISBLANK($E130),"",VLOOKUP($E130,Data!$A$2:$C$26,3,))</f>
        <v>Voksen 24-48 mnd</v>
      </c>
      <c r="I130" s="13">
        <f>IF(ISBLANK(M130),"",YEARFRAC(K130,M130)*12)</f>
        <v>47.2</v>
      </c>
      <c r="J130" s="9" t="s">
        <v>379</v>
      </c>
      <c r="K130" s="17">
        <v>44036</v>
      </c>
      <c r="L130" s="17">
        <v>45112</v>
      </c>
      <c r="M130" s="17">
        <v>45472</v>
      </c>
      <c r="N130" s="13">
        <f>IF(OR(ISBLANK(L130),ISBLANK(M130)),(IF(AND(ISBLANK(L130),NOT(ISBLANK(M130)),NOT(ISBLANK(K130))),YEARFRAC(K130,M130)*12,"")),YEARFRAC(L130,M130)*12)</f>
        <v>11.8</v>
      </c>
      <c r="O130" s="9">
        <v>1800</v>
      </c>
      <c r="P130" s="15">
        <f>IF(AND(ISBLANK(O130),N130&gt;0),"",(O130/N130)*12)</f>
        <v>1831</v>
      </c>
      <c r="Q130" s="9" t="s">
        <v>118</v>
      </c>
      <c r="R130" s="9" t="s">
        <v>380</v>
      </c>
      <c r="S130" s="9" t="s">
        <v>373</v>
      </c>
      <c r="T130" s="9">
        <v>11891</v>
      </c>
      <c r="U130" s="9" t="s">
        <v>373</v>
      </c>
      <c r="V130" s="18"/>
      <c r="Y130" s="10"/>
    </row>
    <row r="131" spans="1:25" x14ac:dyDescent="0.25">
      <c r="A131" s="16">
        <v>6</v>
      </c>
      <c r="B131" s="9">
        <v>75.75</v>
      </c>
      <c r="D131" s="9">
        <v>128</v>
      </c>
      <c r="E131" s="11">
        <v>603</v>
      </c>
      <c r="G131" s="12" t="str">
        <f>IF(ISBLANK($E131),"",VLOOKUP($E131,Data!$A$2:$C$26,2,))</f>
        <v>HVIT</v>
      </c>
      <c r="H131" s="12" t="str">
        <f>IF(ISBLANK($E131),"",VLOOKUP($E131,Data!$A$2:$C$26,3,))</f>
        <v>Voksen 24-48 mnd</v>
      </c>
      <c r="I131" s="13">
        <f>IF(ISBLANK(M131),"",YEARFRAC(K131,M131)*12)</f>
        <v>47.6</v>
      </c>
      <c r="J131" s="11" t="s">
        <v>381</v>
      </c>
      <c r="K131" s="14">
        <v>43964</v>
      </c>
      <c r="L131" s="14" t="s">
        <v>248</v>
      </c>
      <c r="M131" s="14">
        <v>45413</v>
      </c>
      <c r="N131" s="13">
        <f>IF(OR(ISBLANK(L131),ISBLANK(M131)),(IF(AND(ISBLANK(L131),NOT(ISBLANK(M131)),NOT(ISBLANK(K131))),YEARFRAC(K131,M131)*12,"")),YEARFRAC(L131,M131)*12)</f>
        <v>10.9</v>
      </c>
      <c r="O131" s="9">
        <v>1779</v>
      </c>
      <c r="P131" s="15">
        <f>IF(AND(ISBLANK(O131),N131&gt;0),"",(O131/N131)*12)</f>
        <v>1959</v>
      </c>
      <c r="Q131" s="11" t="s">
        <v>382</v>
      </c>
      <c r="R131" s="11" t="s">
        <v>383</v>
      </c>
      <c r="S131" s="11" t="s">
        <v>144</v>
      </c>
      <c r="T131" s="11">
        <v>11825</v>
      </c>
      <c r="U131" s="11" t="s">
        <v>34</v>
      </c>
      <c r="V131" s="11"/>
      <c r="W131" s="11"/>
      <c r="X131" s="11"/>
    </row>
    <row r="132" spans="1:25" s="34" customFormat="1" x14ac:dyDescent="0.25">
      <c r="A132" s="34">
        <v>1</v>
      </c>
      <c r="B132" s="34">
        <v>72.75</v>
      </c>
      <c r="D132" s="34">
        <v>129</v>
      </c>
      <c r="E132" s="35">
        <v>204</v>
      </c>
      <c r="G132" s="36" t="str">
        <f>IF(ISBLANK($E132),"",VLOOKUP($E132,Data!$A$2:$C$26,2,))</f>
        <v>SVART</v>
      </c>
      <c r="H132" s="36" t="str">
        <f>IF(ISBLANK($E132),"",VLOOKUP($E132,Data!$A$2:$C$26,3,))</f>
        <v xml:space="preserve">Senior 48 mnd og over </v>
      </c>
      <c r="I132" s="37">
        <f>IF(ISBLANK(M132),"",YEARFRAC(K132,M132)*12)</f>
        <v>59.3</v>
      </c>
      <c r="J132" s="35" t="s">
        <v>384</v>
      </c>
      <c r="K132" s="38">
        <v>43618</v>
      </c>
      <c r="L132" s="38" t="s">
        <v>385</v>
      </c>
      <c r="M132" s="38">
        <v>45422</v>
      </c>
      <c r="N132" s="37">
        <f>IF(OR(ISBLANK(L132),ISBLANK(M132)),(IF(AND(ISBLANK(L132),NOT(ISBLANK(M132)),NOT(ISBLANK(K132))),YEARFRAC(K132,M132)*12,"")),YEARFRAC(L132,M132)*12)</f>
        <v>12.4</v>
      </c>
      <c r="O132" s="34">
        <v>1986</v>
      </c>
      <c r="P132" s="39">
        <f>IF(AND(ISBLANK(O132),N132&gt;0),"",(O132/N132)*12)</f>
        <v>1922</v>
      </c>
      <c r="Q132" s="35" t="s">
        <v>26</v>
      </c>
      <c r="R132" s="35" t="s">
        <v>386</v>
      </c>
      <c r="S132" s="35" t="s">
        <v>47</v>
      </c>
      <c r="T132" s="35">
        <v>12375</v>
      </c>
      <c r="U132" s="35" t="s">
        <v>218</v>
      </c>
      <c r="V132" s="35"/>
      <c r="W132" s="35"/>
      <c r="X132" s="35"/>
    </row>
    <row r="133" spans="1:25" x14ac:dyDescent="0.25">
      <c r="A133" s="9">
        <v>1</v>
      </c>
      <c r="B133" s="9">
        <v>64</v>
      </c>
      <c r="D133" s="9">
        <v>130</v>
      </c>
      <c r="E133" s="11">
        <v>304</v>
      </c>
      <c r="G133" s="12" t="str">
        <f>IF(ISBLANK($E133),"",VLOOKUP($E133,Data!$A$2:$C$26,2,))</f>
        <v>BRUN</v>
      </c>
      <c r="H133" s="12" t="str">
        <f>IF(ISBLANK($E133),"",VLOOKUP($E133,Data!$A$2:$C$26,3,))</f>
        <v xml:space="preserve">Senior 48 mnd og over </v>
      </c>
      <c r="I133" s="13">
        <f>IF(ISBLANK(M133),"",YEARFRAC(K133,M133)*12)</f>
        <v>70.3</v>
      </c>
      <c r="J133" s="11" t="s">
        <v>203</v>
      </c>
      <c r="K133" s="14">
        <v>43284</v>
      </c>
      <c r="L133" s="14" t="s">
        <v>239</v>
      </c>
      <c r="M133" s="14">
        <v>45423</v>
      </c>
      <c r="N133" s="13">
        <f>IF(OR(ISBLANK(L133),ISBLANK(M133)),(IF(AND(ISBLANK(L133),NOT(ISBLANK(M133)),NOT(ISBLANK(K133))),YEARFRAC(K133,M133)*12,"")),YEARFRAC(L133,M133)*12)</f>
        <v>12.1</v>
      </c>
      <c r="O133" s="9">
        <v>1113</v>
      </c>
      <c r="P133" s="15">
        <f>IF(AND(ISBLANK(O133),N133&gt;0),"",(O133/N133)*12)</f>
        <v>1104</v>
      </c>
      <c r="Q133" s="11" t="s">
        <v>200</v>
      </c>
      <c r="R133" s="11" t="s">
        <v>387</v>
      </c>
      <c r="S133" s="11" t="s">
        <v>28</v>
      </c>
      <c r="T133" s="11">
        <v>11457</v>
      </c>
      <c r="U133" s="11" t="s">
        <v>28</v>
      </c>
      <c r="V133" s="11"/>
      <c r="W133" s="11"/>
      <c r="X133" s="11"/>
    </row>
    <row r="134" spans="1:25" x14ac:dyDescent="0.25">
      <c r="A134" s="9">
        <v>2</v>
      </c>
      <c r="B134" s="9">
        <v>61.5</v>
      </c>
      <c r="D134" s="9">
        <v>131</v>
      </c>
      <c r="E134" s="9">
        <v>304</v>
      </c>
      <c r="G134" s="12" t="str">
        <f>IF(ISBLANK($E134),"",VLOOKUP($E134,Data!$A$2:$C$26,2,))</f>
        <v>BRUN</v>
      </c>
      <c r="H134" s="12" t="str">
        <f>IF(ISBLANK($E134),"",VLOOKUP($E134,Data!$A$2:$C$26,3,))</f>
        <v xml:space="preserve">Senior 48 mnd og over </v>
      </c>
      <c r="I134" s="13">
        <f>IF(ISBLANK(M134),"",YEARFRAC(K134,M134)*12)</f>
        <v>133.80000000000001</v>
      </c>
      <c r="J134" s="9" t="s">
        <v>388</v>
      </c>
      <c r="K134" s="17">
        <v>41351</v>
      </c>
      <c r="L134" s="17">
        <v>45054</v>
      </c>
      <c r="M134" s="17">
        <v>45423</v>
      </c>
      <c r="N134" s="13">
        <f>IF(OR(ISBLANK(L134),ISBLANK(M134)),(IF(AND(ISBLANK(L134),NOT(ISBLANK(M134)),NOT(ISBLANK(K134))),YEARFRAC(K134,M134)*12,"")),YEARFRAC(L134,M134)*12)</f>
        <v>12.1</v>
      </c>
      <c r="O134" s="9">
        <v>1674</v>
      </c>
      <c r="P134" s="15">
        <f>IF(AND(ISBLANK(O134),N134&gt;0),"",(O134/N134)*12)</f>
        <v>1660</v>
      </c>
      <c r="Q134" s="9" t="s">
        <v>389</v>
      </c>
      <c r="R134" s="9" t="s">
        <v>390</v>
      </c>
      <c r="S134" s="9" t="s">
        <v>28</v>
      </c>
      <c r="T134" s="9">
        <v>10827</v>
      </c>
      <c r="U134" s="11" t="s">
        <v>28</v>
      </c>
      <c r="V134" s="11"/>
      <c r="W134" s="11"/>
      <c r="X134" s="11"/>
    </row>
    <row r="135" spans="1:25" s="34" customFormat="1" x14ac:dyDescent="0.25">
      <c r="A135" s="34">
        <v>1</v>
      </c>
      <c r="B135" s="34">
        <v>70</v>
      </c>
      <c r="D135" s="34">
        <v>133</v>
      </c>
      <c r="E135" s="35">
        <v>404</v>
      </c>
      <c r="G135" s="36" t="str">
        <f>IF(ISBLANK($E135),"",VLOOKUP($E135,Data!$A$2:$C$26,2,))</f>
        <v>FAWN</v>
      </c>
      <c r="H135" s="36" t="str">
        <f>IF(ISBLANK($E135),"",VLOOKUP($E135,Data!$A$2:$C$26,3,))</f>
        <v xml:space="preserve">Senior 48 mnd og over </v>
      </c>
      <c r="I135" s="37">
        <f>IF(ISBLANK(M135),"",YEARFRAC(K135,M135)*12)</f>
        <v>69</v>
      </c>
      <c r="J135" s="35" t="s">
        <v>391</v>
      </c>
      <c r="K135" s="38">
        <v>43323</v>
      </c>
      <c r="L135" s="38" t="s">
        <v>239</v>
      </c>
      <c r="M135" s="38">
        <v>45423</v>
      </c>
      <c r="N135" s="37">
        <f>IF(OR(ISBLANK(L135),ISBLANK(M135)),(IF(AND(ISBLANK(L135),NOT(ISBLANK(M135)),NOT(ISBLANK(K135))),YEARFRAC(K135,M135)*12,"")),YEARFRAC(L135,M135)*12)</f>
        <v>12.1</v>
      </c>
      <c r="O135" s="34">
        <v>1770</v>
      </c>
      <c r="P135" s="39">
        <f>IF(AND(ISBLANK(O135),N135&gt;0),"",(O135/N135)*12)</f>
        <v>1755</v>
      </c>
      <c r="Q135" s="35" t="s">
        <v>103</v>
      </c>
      <c r="R135" s="35" t="s">
        <v>388</v>
      </c>
      <c r="S135" s="35" t="s">
        <v>28</v>
      </c>
      <c r="T135" s="35">
        <v>11461</v>
      </c>
      <c r="U135" s="35" t="s">
        <v>28</v>
      </c>
      <c r="V135" s="35"/>
      <c r="W135" s="35"/>
      <c r="X135" s="35"/>
    </row>
    <row r="136" spans="1:25" s="34" customFormat="1" x14ac:dyDescent="0.25">
      <c r="A136" s="34">
        <v>2</v>
      </c>
      <c r="B136" s="34">
        <v>66.5</v>
      </c>
      <c r="D136" s="34">
        <v>134</v>
      </c>
      <c r="E136" s="35">
        <v>404</v>
      </c>
      <c r="G136" s="36" t="str">
        <f>IF(ISBLANK($E136),"",VLOOKUP($E136,Data!$A$2:$C$26,2,))</f>
        <v>FAWN</v>
      </c>
      <c r="H136" s="36" t="str">
        <f>IF(ISBLANK($E136),"",VLOOKUP($E136,Data!$A$2:$C$26,3,))</f>
        <v xml:space="preserve">Senior 48 mnd og over </v>
      </c>
      <c r="I136" s="37">
        <f>IF(ISBLANK(M136),"",YEARFRAC(K136,M136)*12)</f>
        <v>81.7</v>
      </c>
      <c r="J136" s="35" t="s">
        <v>83</v>
      </c>
      <c r="K136" s="38">
        <v>42922</v>
      </c>
      <c r="L136" s="38" t="s">
        <v>220</v>
      </c>
      <c r="M136" s="38">
        <v>45409</v>
      </c>
      <c r="N136" s="37">
        <f>IF(OR(ISBLANK(L136),ISBLANK(M136)),(IF(AND(ISBLANK(L136),NOT(ISBLANK(M136)),NOT(ISBLANK(K136))),YEARFRAC(K136,M136)*12,"")),YEARFRAC(L136,M136)*12)</f>
        <v>11.7</v>
      </c>
      <c r="O136" s="34">
        <v>1781</v>
      </c>
      <c r="P136" s="39">
        <f>IF(AND(ISBLANK(O136),N136&gt;0),"",(O136/N136)*12)</f>
        <v>1827</v>
      </c>
      <c r="Q136" s="35" t="s">
        <v>392</v>
      </c>
      <c r="R136" s="35" t="s">
        <v>393</v>
      </c>
      <c r="S136" s="35" t="s">
        <v>42</v>
      </c>
      <c r="T136" s="35">
        <v>11087</v>
      </c>
      <c r="U136" s="35" t="s">
        <v>318</v>
      </c>
      <c r="V136" s="35"/>
      <c r="W136" s="35"/>
      <c r="X136" s="35"/>
    </row>
    <row r="137" spans="1:25" x14ac:dyDescent="0.25">
      <c r="A137" s="9">
        <v>2</v>
      </c>
      <c r="B137" s="9">
        <v>68.5</v>
      </c>
      <c r="D137" s="9">
        <v>135</v>
      </c>
      <c r="E137" s="11">
        <v>504</v>
      </c>
      <c r="G137" s="12" t="str">
        <f>IF(ISBLANK($E137),"",VLOOKUP($E137,Data!$A$2:$C$26,2,))</f>
        <v>LYS</v>
      </c>
      <c r="H137" s="12" t="str">
        <f>IF(ISBLANK($E137),"",VLOOKUP($E137,Data!$A$2:$C$26,3,))</f>
        <v xml:space="preserve">Senior 48 mnd og over </v>
      </c>
      <c r="I137" s="13">
        <f>IF(ISBLANK(M137),"",YEARFRAC(K137,M137)*12)</f>
        <v>58.5</v>
      </c>
      <c r="J137" s="11" t="s">
        <v>394</v>
      </c>
      <c r="K137" s="14">
        <v>43637</v>
      </c>
      <c r="L137" s="14">
        <v>45064</v>
      </c>
      <c r="M137" s="14">
        <v>45419</v>
      </c>
      <c r="N137" s="13">
        <f>IF(OR(ISBLANK(L137),ISBLANK(M137)),(IF(AND(ISBLANK(L137),NOT(ISBLANK(M137)),NOT(ISBLANK(K137))),YEARFRAC(K137,M137)*12,"")),YEARFRAC(L137,M137)*12)</f>
        <v>11.6</v>
      </c>
      <c r="O137" s="9">
        <v>1162</v>
      </c>
      <c r="P137" s="15">
        <f>IF(AND(ISBLANK(O137),N137&gt;0),"",(O137/N137)*12)</f>
        <v>1202</v>
      </c>
      <c r="Q137" s="11" t="s">
        <v>118</v>
      </c>
      <c r="R137" s="29" t="s">
        <v>395</v>
      </c>
      <c r="S137" s="11" t="s">
        <v>95</v>
      </c>
      <c r="T137" s="11">
        <v>11632</v>
      </c>
      <c r="U137" s="11" t="s">
        <v>373</v>
      </c>
      <c r="V137" s="11"/>
      <c r="W137" s="11"/>
      <c r="X137" s="11"/>
    </row>
    <row r="138" spans="1:25" s="10" customFormat="1" x14ac:dyDescent="0.25">
      <c r="A138" s="9">
        <v>3</v>
      </c>
      <c r="B138" s="9">
        <v>65.5</v>
      </c>
      <c r="C138" s="9"/>
      <c r="D138" s="9">
        <v>132</v>
      </c>
      <c r="E138" s="9">
        <v>504</v>
      </c>
      <c r="F138" s="9"/>
      <c r="G138" s="12" t="str">
        <f>IF(ISBLANK($E138),"",VLOOKUP($E138,Data!$A$2:$C$26,2,))</f>
        <v>LYS</v>
      </c>
      <c r="H138" s="12" t="str">
        <f>IF(ISBLANK($E138),"",VLOOKUP($E138,Data!$A$2:$C$26,3,))</f>
        <v xml:space="preserve">Senior 48 mnd og over </v>
      </c>
      <c r="I138" s="13">
        <f>IF(ISBLANK(M138),"",YEARFRAC(K138,M138)*12)</f>
        <v>58.7</v>
      </c>
      <c r="J138" s="9" t="s">
        <v>396</v>
      </c>
      <c r="K138" s="17">
        <v>43686</v>
      </c>
      <c r="L138" s="17">
        <v>45112</v>
      </c>
      <c r="M138" s="17">
        <v>45472</v>
      </c>
      <c r="N138" s="13">
        <f>IF(OR(ISBLANK(L138),ISBLANK(M138)),(IF(AND(ISBLANK(L138),NOT(ISBLANK(M138)),NOT(ISBLANK(K138))),YEARFRAC(K138,M138)*12,"")),YEARFRAC(L138,M138)*12)</f>
        <v>11.8</v>
      </c>
      <c r="O138" s="9">
        <v>1287</v>
      </c>
      <c r="P138" s="15">
        <f>IF(AND(ISBLANK(O138),N138&gt;0),"",(O138/N138)*12)</f>
        <v>1309</v>
      </c>
      <c r="Q138" s="9" t="s">
        <v>118</v>
      </c>
      <c r="R138" s="9" t="s">
        <v>397</v>
      </c>
      <c r="S138" s="9" t="s">
        <v>373</v>
      </c>
      <c r="T138" s="9">
        <v>11640</v>
      </c>
      <c r="U138" s="9" t="s">
        <v>373</v>
      </c>
      <c r="V138" s="27"/>
      <c r="W138" s="51"/>
      <c r="X138" s="9"/>
      <c r="Y138" s="9"/>
    </row>
    <row r="139" spans="1:25" s="93" customFormat="1" ht="30" x14ac:dyDescent="0.25">
      <c r="A139" s="72">
        <v>1</v>
      </c>
      <c r="B139" s="87">
        <v>79.75</v>
      </c>
      <c r="C139" s="72" t="s">
        <v>457</v>
      </c>
      <c r="D139" s="87">
        <v>136</v>
      </c>
      <c r="E139" s="88">
        <v>504</v>
      </c>
      <c r="F139" s="87"/>
      <c r="G139" s="89" t="str">
        <f>IF(ISBLANK($E139),"",VLOOKUP($E139,Data!$A$2:$C$26,2,))</f>
        <v>LYS</v>
      </c>
      <c r="H139" s="89" t="str">
        <f>IF(ISBLANK($E139),"",VLOOKUP($E139,Data!$A$2:$C$26,3,))</f>
        <v xml:space="preserve">Senior 48 mnd og over </v>
      </c>
      <c r="I139" s="90">
        <f>IF(ISBLANK(M139),"",YEARFRAC(K139,M139)*12)</f>
        <v>78.400000000000006</v>
      </c>
      <c r="J139" s="88" t="s">
        <v>90</v>
      </c>
      <c r="K139" s="91">
        <v>43018</v>
      </c>
      <c r="L139" s="91" t="s">
        <v>280</v>
      </c>
      <c r="M139" s="91">
        <v>45405</v>
      </c>
      <c r="N139" s="90">
        <f>IF(OR(ISBLANK(L139),ISBLANK(M139)),(IF(AND(ISBLANK(L139),NOT(ISBLANK(M139)),NOT(ISBLANK(K139))),YEARFRAC(K139,M139)*12,"")),YEARFRAC(L139,M139)*12)</f>
        <v>11.9</v>
      </c>
      <c r="O139" s="87">
        <v>1639</v>
      </c>
      <c r="P139" s="92">
        <f>IF(AND(ISBLANK(O139),N139&gt;0),"",(O139/N139)*12)</f>
        <v>1653</v>
      </c>
      <c r="Q139" s="88" t="s">
        <v>398</v>
      </c>
      <c r="R139" s="88" t="s">
        <v>399</v>
      </c>
      <c r="S139" s="88" t="s">
        <v>92</v>
      </c>
      <c r="T139" s="88">
        <v>11917</v>
      </c>
      <c r="U139" s="88" t="s">
        <v>400</v>
      </c>
      <c r="V139" s="88"/>
      <c r="W139" s="88"/>
      <c r="X139" s="88"/>
    </row>
    <row r="140" spans="1:25" s="34" customFormat="1" x14ac:dyDescent="0.25">
      <c r="A140" s="34">
        <v>2</v>
      </c>
      <c r="B140" s="34">
        <v>74</v>
      </c>
      <c r="D140" s="34">
        <v>137</v>
      </c>
      <c r="E140" s="35">
        <v>604</v>
      </c>
      <c r="G140" s="36" t="str">
        <f>IF(ISBLANK($E140),"",VLOOKUP($E140,Data!$A$2:$C$26,2,))</f>
        <v>HVIT</v>
      </c>
      <c r="H140" s="36" t="str">
        <f>IF(ISBLANK($E140),"",VLOOKUP($E140,Data!$A$2:$C$26,3,))</f>
        <v xml:space="preserve">Senior 48 mnd og over </v>
      </c>
      <c r="I140" s="37">
        <f>IF(ISBLANK(M140),"",YEARFRAC(K140,M140)*12)</f>
        <v>56.8</v>
      </c>
      <c r="J140" s="35" t="s">
        <v>401</v>
      </c>
      <c r="K140" s="38">
        <v>43677</v>
      </c>
      <c r="L140" s="38" t="s">
        <v>209</v>
      </c>
      <c r="M140" s="38">
        <v>45407</v>
      </c>
      <c r="N140" s="37">
        <f>IF(OR(ISBLANK(L140),ISBLANK(M140)),(IF(AND(ISBLANK(L140),NOT(ISBLANK(M140)),NOT(ISBLANK(K140))),YEARFRAC(K140,M140)*12,"")),YEARFRAC(L140,M140)*12)</f>
        <v>10.199999999999999</v>
      </c>
      <c r="O140" s="34">
        <v>1723</v>
      </c>
      <c r="P140" s="39">
        <f>IF(AND(ISBLANK(O140),N140&gt;0),"",(O140/N140)*12)</f>
        <v>2027</v>
      </c>
      <c r="Q140" s="35" t="s">
        <v>256</v>
      </c>
      <c r="R140" s="35" t="s">
        <v>402</v>
      </c>
      <c r="S140" s="35" t="s">
        <v>120</v>
      </c>
      <c r="T140" s="35">
        <v>11723</v>
      </c>
      <c r="U140" s="35" t="s">
        <v>120</v>
      </c>
      <c r="V140" s="35"/>
      <c r="W140" s="35"/>
      <c r="X140" s="35"/>
      <c r="Y140" s="40"/>
    </row>
    <row r="141" spans="1:25" s="61" customFormat="1" x14ac:dyDescent="0.25">
      <c r="A141" s="61">
        <v>1</v>
      </c>
      <c r="B141" s="61">
        <v>74.5</v>
      </c>
      <c r="C141" s="61" t="s">
        <v>456</v>
      </c>
      <c r="D141" s="61">
        <v>139</v>
      </c>
      <c r="E141" s="61">
        <v>604</v>
      </c>
      <c r="G141" s="63" t="str">
        <f>IF(ISBLANK($E141),"",VLOOKUP($E141,Data!$A$2:$C$26,2,))</f>
        <v>HVIT</v>
      </c>
      <c r="H141" s="63" t="str">
        <f>IF(ISBLANK($E141),"",VLOOKUP($E141,Data!$A$2:$C$26,3,))</f>
        <v xml:space="preserve">Senior 48 mnd og over </v>
      </c>
      <c r="I141" s="64">
        <f>IF(ISBLANK(M141),"",YEARFRAC(K141,M141)*12)</f>
        <v>58.4</v>
      </c>
      <c r="J141" s="61" t="s">
        <v>403</v>
      </c>
      <c r="K141" s="67">
        <v>43634</v>
      </c>
      <c r="L141" s="67" t="s">
        <v>343</v>
      </c>
      <c r="M141" s="67">
        <v>45413</v>
      </c>
      <c r="N141" s="64">
        <f>IF(OR(ISBLANK(L141),ISBLANK(M141)),(IF(AND(ISBLANK(L141),NOT(ISBLANK(M141)),NOT(ISBLANK(K141))),YEARFRAC(K141,M141)*12,"")),YEARFRAC(L141,M141)*12)</f>
        <v>12</v>
      </c>
      <c r="O141" s="61">
        <v>2139</v>
      </c>
      <c r="P141" s="66">
        <f>IF(AND(ISBLANK(O141),N141&gt;0),"",(O141/N141)*12)</f>
        <v>2139</v>
      </c>
      <c r="Q141" s="61" t="s">
        <v>172</v>
      </c>
      <c r="R141" s="61" t="s">
        <v>404</v>
      </c>
      <c r="S141" s="61" t="s">
        <v>144</v>
      </c>
      <c r="T141" s="61">
        <v>11575</v>
      </c>
      <c r="U141" s="61" t="s">
        <v>405</v>
      </c>
      <c r="Y141" s="71"/>
    </row>
    <row r="142" spans="1:25" s="34" customFormat="1" x14ac:dyDescent="0.25">
      <c r="A142" s="42">
        <v>3</v>
      </c>
      <c r="B142" s="34">
        <v>70</v>
      </c>
      <c r="D142" s="34">
        <v>138</v>
      </c>
      <c r="E142" s="35">
        <v>604</v>
      </c>
      <c r="G142" s="36" t="str">
        <f>IF(ISBLANK($E142),"",VLOOKUP($E142,Data!$A$2:$C$26,2,))</f>
        <v>HVIT</v>
      </c>
      <c r="H142" s="36" t="str">
        <f>IF(ISBLANK($E142),"",VLOOKUP($E142,Data!$A$2:$C$26,3,))</f>
        <v xml:space="preserve">Senior 48 mnd og over </v>
      </c>
      <c r="I142" s="37">
        <f>IF(ISBLANK(M142),"",YEARFRAC(K142,M142)*12)</f>
        <v>58.4</v>
      </c>
      <c r="J142" s="35" t="s">
        <v>406</v>
      </c>
      <c r="K142" s="38">
        <v>43634</v>
      </c>
      <c r="L142" s="38" t="s">
        <v>224</v>
      </c>
      <c r="M142" s="38">
        <v>45412</v>
      </c>
      <c r="N142" s="37">
        <f>IF(OR(ISBLANK(L142),ISBLANK(M142)),(IF(AND(ISBLANK(L142),NOT(ISBLANK(M142)),NOT(ISBLANK(K142))),YEARFRAC(K142,M142)*12,"")),YEARFRAC(L142,M142)*12)</f>
        <v>12.1</v>
      </c>
      <c r="O142" s="34">
        <v>1424</v>
      </c>
      <c r="P142" s="39">
        <f>IF(AND(ISBLANK(O142),N142&gt;0),"",(O142/N142)*12)</f>
        <v>1412</v>
      </c>
      <c r="Q142" s="35" t="s">
        <v>108</v>
      </c>
      <c r="R142" s="35" t="s">
        <v>339</v>
      </c>
      <c r="S142" s="35" t="s">
        <v>110</v>
      </c>
      <c r="T142" s="35">
        <v>11607</v>
      </c>
      <c r="U142" s="35" t="s">
        <v>110</v>
      </c>
      <c r="V142" s="35"/>
      <c r="W142" s="35"/>
      <c r="X142" s="35"/>
    </row>
    <row r="143" spans="1:25" x14ac:dyDescent="0.25">
      <c r="I143" s="13"/>
      <c r="N143" s="13"/>
      <c r="P143" s="15"/>
    </row>
    <row r="144" spans="1:25" x14ac:dyDescent="0.25">
      <c r="I144" s="13"/>
      <c r="N144" s="13"/>
      <c r="P144" s="15"/>
    </row>
    <row r="145" spans="9:16" x14ac:dyDescent="0.25">
      <c r="I145" s="13"/>
      <c r="N145" s="13"/>
      <c r="P145" s="15"/>
    </row>
    <row r="146" spans="9:16" x14ac:dyDescent="0.25">
      <c r="I146" s="13"/>
      <c r="N146" s="13"/>
      <c r="P146" s="15"/>
    </row>
    <row r="147" spans="9:16" x14ac:dyDescent="0.25">
      <c r="I147" s="13"/>
      <c r="N147" s="13"/>
      <c r="P147" s="15"/>
    </row>
    <row r="148" spans="9:16" x14ac:dyDescent="0.25">
      <c r="I148" s="13"/>
      <c r="N148" s="13"/>
      <c r="P148" s="15"/>
    </row>
    <row r="149" spans="9:16" x14ac:dyDescent="0.25">
      <c r="I149" s="13"/>
      <c r="N149" s="13"/>
      <c r="P149" s="15"/>
    </row>
    <row r="150" spans="9:16" x14ac:dyDescent="0.25">
      <c r="I150" s="13"/>
      <c r="N150" s="13"/>
      <c r="P150" s="15"/>
    </row>
    <row r="151" spans="9:16" x14ac:dyDescent="0.25">
      <c r="I151" s="13"/>
      <c r="N151" s="13"/>
      <c r="P151" s="15"/>
    </row>
    <row r="152" spans="9:16" x14ac:dyDescent="0.25">
      <c r="I152" s="13"/>
      <c r="N152" s="13"/>
      <c r="P152" s="15"/>
    </row>
    <row r="153" spans="9:16" x14ac:dyDescent="0.25">
      <c r="I153" s="13"/>
      <c r="N153" s="13"/>
      <c r="P153" s="15"/>
    </row>
    <row r="154" spans="9:16" x14ac:dyDescent="0.25">
      <c r="I154" s="13"/>
      <c r="N154" s="13"/>
      <c r="P154" s="15"/>
    </row>
    <row r="155" spans="9:16" x14ac:dyDescent="0.25">
      <c r="I155" s="13"/>
      <c r="N155" s="13"/>
      <c r="P155" s="15"/>
    </row>
    <row r="156" spans="9:16" x14ac:dyDescent="0.25">
      <c r="I156" s="13"/>
      <c r="N156" s="13"/>
      <c r="P156" s="15"/>
    </row>
    <row r="157" spans="9:16" x14ac:dyDescent="0.25">
      <c r="I157" s="13"/>
      <c r="N157" s="13"/>
      <c r="P157" s="15"/>
    </row>
    <row r="158" spans="9:16" x14ac:dyDescent="0.25">
      <c r="I158" s="13"/>
      <c r="N158" s="13"/>
      <c r="P158" s="15"/>
    </row>
    <row r="159" spans="9:16" x14ac:dyDescent="0.25">
      <c r="I159" s="13"/>
      <c r="N159" s="13"/>
      <c r="P159" s="15"/>
    </row>
    <row r="160" spans="9:16" x14ac:dyDescent="0.25">
      <c r="I160" s="13"/>
      <c r="N160" s="13"/>
      <c r="P160" s="15"/>
    </row>
    <row r="161" spans="9:16" x14ac:dyDescent="0.25">
      <c r="I161" s="13"/>
      <c r="N161" s="13"/>
      <c r="P161" s="15"/>
    </row>
    <row r="162" spans="9:16" x14ac:dyDescent="0.25">
      <c r="I162" s="13"/>
      <c r="N162" s="13"/>
      <c r="P162" s="15"/>
    </row>
    <row r="163" spans="9:16" x14ac:dyDescent="0.25">
      <c r="I163" s="13"/>
      <c r="N163" s="13"/>
      <c r="P163" s="15"/>
    </row>
    <row r="164" spans="9:16" x14ac:dyDescent="0.25">
      <c r="I164" s="13"/>
      <c r="N164" s="13"/>
      <c r="P164" s="15"/>
    </row>
    <row r="165" spans="9:16" x14ac:dyDescent="0.25">
      <c r="I165" s="13"/>
      <c r="N165" s="13"/>
      <c r="P165" s="15"/>
    </row>
    <row r="166" spans="9:16" x14ac:dyDescent="0.25">
      <c r="I166" s="13"/>
      <c r="N166" s="13"/>
      <c r="P166" s="15"/>
    </row>
    <row r="167" spans="9:16" x14ac:dyDescent="0.25">
      <c r="I167" s="13"/>
      <c r="N167" s="13"/>
      <c r="P167" s="15"/>
    </row>
    <row r="168" spans="9:16" x14ac:dyDescent="0.25">
      <c r="I168" s="13"/>
      <c r="N168" s="13"/>
      <c r="P168" s="15"/>
    </row>
    <row r="169" spans="9:16" x14ac:dyDescent="0.25">
      <c r="I169" s="13"/>
      <c r="N169" s="13"/>
      <c r="P169" s="15"/>
    </row>
    <row r="170" spans="9:16" x14ac:dyDescent="0.25">
      <c r="I170" s="13"/>
      <c r="N170" s="13"/>
      <c r="P170" s="15"/>
    </row>
    <row r="171" spans="9:16" x14ac:dyDescent="0.25">
      <c r="I171" s="13"/>
      <c r="N171" s="13"/>
      <c r="P171" s="15"/>
    </row>
    <row r="172" spans="9:16" x14ac:dyDescent="0.25">
      <c r="I172" s="13"/>
      <c r="N172" s="13"/>
      <c r="P172" s="15"/>
    </row>
    <row r="173" spans="9:16" x14ac:dyDescent="0.25">
      <c r="I173" s="13"/>
      <c r="N173" s="13"/>
      <c r="P173" s="15"/>
    </row>
    <row r="174" spans="9:16" x14ac:dyDescent="0.25">
      <c r="I174" s="13"/>
      <c r="N174" s="13"/>
      <c r="P174" s="15"/>
    </row>
    <row r="175" spans="9:16" x14ac:dyDescent="0.25">
      <c r="I175" s="13"/>
      <c r="N175" s="13"/>
      <c r="P175" s="15"/>
    </row>
    <row r="176" spans="9:16" x14ac:dyDescent="0.25">
      <c r="I176" s="13"/>
      <c r="N176" s="13"/>
      <c r="P176" s="15"/>
    </row>
    <row r="177" spans="9:16" x14ac:dyDescent="0.25">
      <c r="I177" s="13"/>
      <c r="N177" s="13"/>
      <c r="P177" s="15"/>
    </row>
    <row r="178" spans="9:16" x14ac:dyDescent="0.25">
      <c r="I178" s="13"/>
      <c r="N178" s="13"/>
      <c r="P178" s="15"/>
    </row>
    <row r="179" spans="9:16" x14ac:dyDescent="0.25">
      <c r="I179" s="13"/>
      <c r="N179" s="13"/>
      <c r="P179" s="15"/>
    </row>
    <row r="180" spans="9:16" x14ac:dyDescent="0.25">
      <c r="I180" s="13"/>
      <c r="N180" s="13"/>
      <c r="P180" s="15"/>
    </row>
    <row r="181" spans="9:16" x14ac:dyDescent="0.25">
      <c r="I181" s="13"/>
      <c r="N181" s="13"/>
      <c r="P181" s="15"/>
    </row>
    <row r="182" spans="9:16" x14ac:dyDescent="0.25">
      <c r="I182" s="13"/>
      <c r="N182" s="13"/>
      <c r="P182" s="15"/>
    </row>
    <row r="183" spans="9:16" x14ac:dyDescent="0.25">
      <c r="I183" s="13"/>
      <c r="N183" s="13"/>
      <c r="P183" s="15"/>
    </row>
    <row r="184" spans="9:16" x14ac:dyDescent="0.25">
      <c r="I184" s="13"/>
      <c r="N184" s="13"/>
      <c r="P184" s="15"/>
    </row>
    <row r="185" spans="9:16" x14ac:dyDescent="0.25">
      <c r="I185" s="13"/>
    </row>
    <row r="186" spans="9:16" x14ac:dyDescent="0.25">
      <c r="I186" s="13"/>
    </row>
    <row r="187" spans="9:16" x14ac:dyDescent="0.25">
      <c r="I187" s="13"/>
    </row>
    <row r="188" spans="9:16" x14ac:dyDescent="0.25">
      <c r="I188" s="13"/>
    </row>
    <row r="189" spans="9:16" x14ac:dyDescent="0.25">
      <c r="I189" s="13"/>
    </row>
    <row r="190" spans="9:16" x14ac:dyDescent="0.25">
      <c r="I190" s="13"/>
    </row>
    <row r="191" spans="9:16" x14ac:dyDescent="0.25">
      <c r="I191" s="13"/>
    </row>
    <row r="192" spans="9:16" x14ac:dyDescent="0.25">
      <c r="I192" s="13"/>
    </row>
    <row r="193" spans="9:9" x14ac:dyDescent="0.25">
      <c r="I193" s="13"/>
    </row>
    <row r="194" spans="9:9" x14ac:dyDescent="0.25">
      <c r="I194" s="13"/>
    </row>
    <row r="195" spans="9:9" x14ac:dyDescent="0.25">
      <c r="I195" s="13"/>
    </row>
    <row r="196" spans="9:9" x14ac:dyDescent="0.25">
      <c r="I196" s="13"/>
    </row>
    <row r="197" spans="9:9" x14ac:dyDescent="0.25">
      <c r="I197" s="13"/>
    </row>
    <row r="198" spans="9:9" x14ac:dyDescent="0.25">
      <c r="I198" s="13"/>
    </row>
    <row r="199" spans="9:9" x14ac:dyDescent="0.25">
      <c r="I199" s="13"/>
    </row>
    <row r="200" spans="9:9" x14ac:dyDescent="0.25">
      <c r="I200" s="13"/>
    </row>
    <row r="201" spans="9:9" x14ac:dyDescent="0.25">
      <c r="I201" s="13"/>
    </row>
    <row r="202" spans="9:9" x14ac:dyDescent="0.25">
      <c r="I202" s="13"/>
    </row>
    <row r="203" spans="9:9" x14ac:dyDescent="0.25">
      <c r="I203" s="13"/>
    </row>
    <row r="204" spans="9:9" x14ac:dyDescent="0.25">
      <c r="I204" s="13"/>
    </row>
    <row r="205" spans="9:9" x14ac:dyDescent="0.25">
      <c r="I205" s="13"/>
    </row>
    <row r="206" spans="9:9" x14ac:dyDescent="0.25">
      <c r="I206" s="13"/>
    </row>
    <row r="207" spans="9:9" x14ac:dyDescent="0.25">
      <c r="I207" s="13"/>
    </row>
    <row r="208" spans="9:9" x14ac:dyDescent="0.25">
      <c r="I208" s="13"/>
    </row>
    <row r="209" spans="9:9" x14ac:dyDescent="0.25">
      <c r="I209" s="13"/>
    </row>
    <row r="210" spans="9:9" x14ac:dyDescent="0.25">
      <c r="I210" s="13"/>
    </row>
    <row r="211" spans="9:9" x14ac:dyDescent="0.25">
      <c r="I211" s="13"/>
    </row>
    <row r="212" spans="9:9" x14ac:dyDescent="0.25">
      <c r="I212" s="13"/>
    </row>
    <row r="213" spans="9:9" x14ac:dyDescent="0.25">
      <c r="I213" s="13"/>
    </row>
    <row r="214" spans="9:9" x14ac:dyDescent="0.25">
      <c r="I214" s="13"/>
    </row>
    <row r="215" spans="9:9" x14ac:dyDescent="0.25">
      <c r="I215" s="13"/>
    </row>
    <row r="216" spans="9:9" x14ac:dyDescent="0.25">
      <c r="I216" s="13"/>
    </row>
    <row r="217" spans="9:9" x14ac:dyDescent="0.25">
      <c r="I217" s="13"/>
    </row>
    <row r="218" spans="9:9" x14ac:dyDescent="0.25">
      <c r="I218" s="13"/>
    </row>
    <row r="219" spans="9:9" x14ac:dyDescent="0.25">
      <c r="I219" s="13"/>
    </row>
    <row r="220" spans="9:9" x14ac:dyDescent="0.25">
      <c r="I220" s="13"/>
    </row>
    <row r="221" spans="9:9" x14ac:dyDescent="0.25">
      <c r="I221" s="13"/>
    </row>
    <row r="222" spans="9:9" x14ac:dyDescent="0.25">
      <c r="I222" s="13"/>
    </row>
    <row r="223" spans="9:9" x14ac:dyDescent="0.25">
      <c r="I223" s="13"/>
    </row>
    <row r="224" spans="9:9" x14ac:dyDescent="0.25">
      <c r="I224" s="13"/>
    </row>
    <row r="225" spans="9:9" x14ac:dyDescent="0.25">
      <c r="I225" s="13"/>
    </row>
    <row r="226" spans="9:9" x14ac:dyDescent="0.25">
      <c r="I226" s="13"/>
    </row>
    <row r="227" spans="9:9" x14ac:dyDescent="0.25">
      <c r="I227" s="13"/>
    </row>
    <row r="228" spans="9:9" x14ac:dyDescent="0.25">
      <c r="I228" s="13"/>
    </row>
    <row r="229" spans="9:9" x14ac:dyDescent="0.25">
      <c r="I229" s="13"/>
    </row>
    <row r="230" spans="9:9" x14ac:dyDescent="0.25">
      <c r="I230" s="13"/>
    </row>
    <row r="231" spans="9:9" x14ac:dyDescent="0.25">
      <c r="I231" s="13"/>
    </row>
    <row r="232" spans="9:9" x14ac:dyDescent="0.25">
      <c r="I232" s="13"/>
    </row>
    <row r="233" spans="9:9" x14ac:dyDescent="0.25">
      <c r="I233" s="13"/>
    </row>
    <row r="234" spans="9:9" x14ac:dyDescent="0.25">
      <c r="I234" s="13"/>
    </row>
    <row r="235" spans="9:9" x14ac:dyDescent="0.25">
      <c r="I235" s="13"/>
    </row>
    <row r="236" spans="9:9" x14ac:dyDescent="0.25">
      <c r="I236" s="13"/>
    </row>
    <row r="237" spans="9:9" x14ac:dyDescent="0.25">
      <c r="I237" s="13"/>
    </row>
    <row r="238" spans="9:9" x14ac:dyDescent="0.25">
      <c r="I238" s="13"/>
    </row>
    <row r="239" spans="9:9" x14ac:dyDescent="0.25">
      <c r="I239" s="13"/>
    </row>
    <row r="240" spans="9:9" x14ac:dyDescent="0.25">
      <c r="I240" s="13"/>
    </row>
    <row r="241" spans="9:9" x14ac:dyDescent="0.25">
      <c r="I241" s="13"/>
    </row>
    <row r="242" spans="9:9" x14ac:dyDescent="0.25">
      <c r="I242" s="13"/>
    </row>
    <row r="243" spans="9:9" x14ac:dyDescent="0.25">
      <c r="I243" s="13"/>
    </row>
    <row r="244" spans="9:9" x14ac:dyDescent="0.25">
      <c r="I244" s="13"/>
    </row>
    <row r="245" spans="9:9" x14ac:dyDescent="0.25">
      <c r="I245" s="13"/>
    </row>
    <row r="246" spans="9:9" x14ac:dyDescent="0.25">
      <c r="I246" s="13"/>
    </row>
    <row r="247" spans="9:9" x14ac:dyDescent="0.25">
      <c r="I247" s="13"/>
    </row>
    <row r="248" spans="9:9" x14ac:dyDescent="0.25">
      <c r="I248" s="13"/>
    </row>
    <row r="249" spans="9:9" x14ac:dyDescent="0.25">
      <c r="I249" s="13"/>
    </row>
    <row r="250" spans="9:9" x14ac:dyDescent="0.25">
      <c r="I250" s="13"/>
    </row>
    <row r="251" spans="9:9" x14ac:dyDescent="0.25">
      <c r="I251" s="13"/>
    </row>
    <row r="252" spans="9:9" x14ac:dyDescent="0.25">
      <c r="I252" s="13"/>
    </row>
    <row r="253" spans="9:9" x14ac:dyDescent="0.25">
      <c r="I253" s="13"/>
    </row>
    <row r="254" spans="9:9" x14ac:dyDescent="0.25">
      <c r="I254" s="13"/>
    </row>
    <row r="255" spans="9:9" x14ac:dyDescent="0.25">
      <c r="I255" s="13"/>
    </row>
    <row r="256" spans="9:9" x14ac:dyDescent="0.25">
      <c r="I256" s="13"/>
    </row>
    <row r="257" spans="9:9" x14ac:dyDescent="0.25">
      <c r="I257" s="13"/>
    </row>
    <row r="258" spans="9:9" x14ac:dyDescent="0.25">
      <c r="I258" s="13"/>
    </row>
    <row r="259" spans="9:9" x14ac:dyDescent="0.25">
      <c r="I259" s="13"/>
    </row>
    <row r="260" spans="9:9" x14ac:dyDescent="0.25">
      <c r="I260" s="13"/>
    </row>
    <row r="261" spans="9:9" x14ac:dyDescent="0.25">
      <c r="I261" s="13"/>
    </row>
    <row r="262" spans="9:9" x14ac:dyDescent="0.25">
      <c r="I262" s="13"/>
    </row>
    <row r="263" spans="9:9" x14ac:dyDescent="0.25">
      <c r="I263" s="13"/>
    </row>
    <row r="264" spans="9:9" x14ac:dyDescent="0.25">
      <c r="I264" s="13"/>
    </row>
    <row r="265" spans="9:9" x14ac:dyDescent="0.25">
      <c r="I265" s="13"/>
    </row>
    <row r="266" spans="9:9" x14ac:dyDescent="0.25">
      <c r="I266" s="13"/>
    </row>
    <row r="267" spans="9:9" x14ac:dyDescent="0.25">
      <c r="I267" s="13"/>
    </row>
  </sheetData>
  <autoFilter ref="A2:X2" xr:uid="{00000000-0001-0000-0000-000000000000}">
    <sortState xmlns:xlrd2="http://schemas.microsoft.com/office/spreadsheetml/2017/richdata2" ref="A3:X142">
      <sortCondition ref="E3:E142"/>
      <sortCondition ref="B3:B142"/>
    </sortState>
  </autoFilter>
  <sortState xmlns:xlrd2="http://schemas.microsoft.com/office/spreadsheetml/2017/richdata2" ref="A3:U142">
    <sortCondition ref="E3:E142" customList="101,201,301,401,501,601,105,205,305,405,505,605,102,202,302,402,502,602,106,206,306,406,506,606,103,203,303,403,503,603,107,207,307,407,507,607,104,204,304,404,504,604,108,208,308,408,508,608,701"/>
    <sortCondition ref="I3:I142"/>
  </sortState>
  <mergeCells count="1">
    <mergeCell ref="B1:T1"/>
  </mergeCells>
  <pageMargins left="0.7" right="0.7" top="0.75" bottom="0.75" header="0.3" footer="0.3"/>
  <pageSetup scale="2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Data!$A$2:$A$26</xm:f>
          </x14:formula1>
          <xm:sqref>E4:E26 E2 E28:E184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"/>
  <sheetViews>
    <sheetView workbookViewId="0">
      <selection activeCell="F25" sqref="F25"/>
    </sheetView>
  </sheetViews>
  <sheetFormatPr baseColWidth="10" defaultColWidth="10.7109375" defaultRowHeight="15" x14ac:dyDescent="0.25"/>
  <cols>
    <col min="1" max="1" width="4" style="3" bestFit="1" customWidth="1"/>
    <col min="2" max="2" width="13.7109375" style="3" bestFit="1" customWidth="1"/>
    <col min="3" max="3" width="23.42578125" style="3" bestFit="1" customWidth="1"/>
    <col min="4" max="4" width="15.42578125" style="3" customWidth="1"/>
    <col min="5" max="5" width="10.7109375" style="3"/>
    <col min="6" max="6" width="14.42578125" style="3" bestFit="1" customWidth="1"/>
    <col min="7" max="7" width="10.85546875" style="3" bestFit="1" customWidth="1"/>
    <col min="8" max="16384" width="10.7109375" style="3"/>
  </cols>
  <sheetData>
    <row r="1" spans="1:7" x14ac:dyDescent="0.25">
      <c r="A1" s="1"/>
      <c r="B1" s="1"/>
      <c r="C1" s="1"/>
      <c r="D1" s="2" t="s">
        <v>407</v>
      </c>
    </row>
    <row r="2" spans="1:7" x14ac:dyDescent="0.25">
      <c r="A2" s="4">
        <v>101</v>
      </c>
      <c r="B2" s="5" t="s">
        <v>408</v>
      </c>
      <c r="C2" s="3" t="s">
        <v>409</v>
      </c>
      <c r="D2" s="3">
        <f>COUNTIF(Resultater!$E$3:$E$984,Data!A2)</f>
        <v>5</v>
      </c>
      <c r="F2" s="6" t="s">
        <v>410</v>
      </c>
      <c r="G2" s="7">
        <v>45576</v>
      </c>
    </row>
    <row r="3" spans="1:7" x14ac:dyDescent="0.25">
      <c r="A3" s="4">
        <v>102</v>
      </c>
      <c r="B3" s="5" t="s">
        <v>408</v>
      </c>
      <c r="C3" s="3" t="s">
        <v>411</v>
      </c>
      <c r="D3" s="3">
        <f>COUNTIF(Resultater!$E$3:$E$984,Data!A3)</f>
        <v>4</v>
      </c>
    </row>
    <row r="4" spans="1:7" x14ac:dyDescent="0.25">
      <c r="A4" s="4">
        <v>103</v>
      </c>
      <c r="B4" s="5" t="s">
        <v>408</v>
      </c>
      <c r="C4" s="3" t="s">
        <v>412</v>
      </c>
      <c r="D4" s="3">
        <f>COUNTIF(Resultater!$E$3:$E$984,Data!A4)</f>
        <v>5</v>
      </c>
    </row>
    <row r="5" spans="1:7" x14ac:dyDescent="0.25">
      <c r="A5" s="4">
        <v>104</v>
      </c>
      <c r="B5" s="5" t="s">
        <v>408</v>
      </c>
      <c r="C5" s="3" t="s">
        <v>413</v>
      </c>
      <c r="D5" s="3">
        <f>COUNTIF(Resultater!$E$3:$E$984,Data!A5)</f>
        <v>0</v>
      </c>
      <c r="F5" s="3" t="s">
        <v>414</v>
      </c>
      <c r="G5" s="3">
        <f>D2+D6+D10+D14+D18+D22</f>
        <v>59</v>
      </c>
    </row>
    <row r="6" spans="1:7" x14ac:dyDescent="0.25">
      <c r="A6" s="4">
        <v>201</v>
      </c>
      <c r="B6" s="4" t="s">
        <v>415</v>
      </c>
      <c r="C6" s="3" t="s">
        <v>409</v>
      </c>
      <c r="D6" s="3">
        <f>COUNTIF(Resultater!$E$3:$E$984,Data!A6)</f>
        <v>3</v>
      </c>
      <c r="F6" s="3" t="s">
        <v>416</v>
      </c>
      <c r="G6" s="3">
        <f>D3+D7+D11+D15+D19+D23</f>
        <v>36</v>
      </c>
    </row>
    <row r="7" spans="1:7" x14ac:dyDescent="0.25">
      <c r="A7" s="4">
        <v>202</v>
      </c>
      <c r="B7" s="4" t="s">
        <v>415</v>
      </c>
      <c r="C7" s="3" t="s">
        <v>411</v>
      </c>
      <c r="D7" s="3">
        <f>COUNTIF(Resultater!$E$3:$E$984,Data!A7)</f>
        <v>5</v>
      </c>
      <c r="F7" s="3" t="s">
        <v>417</v>
      </c>
      <c r="G7" s="3">
        <f t="shared" ref="G7:G8" si="0">D4+D8+D12+D16+D20+D24</f>
        <v>34</v>
      </c>
    </row>
    <row r="8" spans="1:7" x14ac:dyDescent="0.25">
      <c r="A8" s="4">
        <v>203</v>
      </c>
      <c r="B8" s="4" t="s">
        <v>415</v>
      </c>
      <c r="C8" s="3" t="s">
        <v>412</v>
      </c>
      <c r="D8" s="3">
        <f>COUNTIF(Resultater!$E$3:$E$984,Data!A8)</f>
        <v>2</v>
      </c>
      <c r="F8" s="3" t="s">
        <v>418</v>
      </c>
      <c r="G8" s="3">
        <f t="shared" si="0"/>
        <v>11</v>
      </c>
    </row>
    <row r="9" spans="1:7" x14ac:dyDescent="0.25">
      <c r="A9" s="4">
        <v>204</v>
      </c>
      <c r="B9" s="4" t="s">
        <v>415</v>
      </c>
      <c r="C9" s="3" t="s">
        <v>413</v>
      </c>
      <c r="D9" s="3">
        <f>COUNTIF(Resultater!$E$3:$E$984,Data!A9)</f>
        <v>1</v>
      </c>
      <c r="G9" s="3">
        <f>SUM(G5:G8)</f>
        <v>140</v>
      </c>
    </row>
    <row r="10" spans="1:7" x14ac:dyDescent="0.25">
      <c r="A10" s="4">
        <v>301</v>
      </c>
      <c r="B10" s="4" t="s">
        <v>419</v>
      </c>
      <c r="C10" s="3" t="s">
        <v>409</v>
      </c>
      <c r="D10" s="3">
        <f>COUNTIF(Resultater!$E$3:$E$984,Data!A10)</f>
        <v>4</v>
      </c>
    </row>
    <row r="11" spans="1:7" x14ac:dyDescent="0.25">
      <c r="A11" s="4">
        <v>302</v>
      </c>
      <c r="B11" s="4" t="s">
        <v>419</v>
      </c>
      <c r="C11" s="3" t="s">
        <v>411</v>
      </c>
      <c r="D11" s="3">
        <f>COUNTIF(Resultater!$E$3:$E$984,Data!A11)</f>
        <v>5</v>
      </c>
    </row>
    <row r="12" spans="1:7" x14ac:dyDescent="0.25">
      <c r="A12" s="4">
        <v>303</v>
      </c>
      <c r="B12" s="4" t="s">
        <v>419</v>
      </c>
      <c r="C12" s="3" t="s">
        <v>412</v>
      </c>
      <c r="D12" s="3">
        <f>COUNTIF(Resultater!$E$3:$E$984,Data!A12)</f>
        <v>5</v>
      </c>
    </row>
    <row r="13" spans="1:7" x14ac:dyDescent="0.25">
      <c r="A13" s="4">
        <v>304</v>
      </c>
      <c r="B13" s="4" t="s">
        <v>419</v>
      </c>
      <c r="C13" s="3" t="s">
        <v>413</v>
      </c>
      <c r="D13" s="3">
        <f>COUNTIF(Resultater!$E$3:$E$984,Data!A13)</f>
        <v>2</v>
      </c>
    </row>
    <row r="14" spans="1:7" x14ac:dyDescent="0.25">
      <c r="A14" s="4">
        <v>401</v>
      </c>
      <c r="B14" s="4" t="s">
        <v>420</v>
      </c>
      <c r="C14" s="3" t="s">
        <v>409</v>
      </c>
      <c r="D14" s="3">
        <f>COUNTIF(Resultater!$E$3:$E$984,Data!A14)</f>
        <v>14</v>
      </c>
    </row>
    <row r="15" spans="1:7" x14ac:dyDescent="0.25">
      <c r="A15" s="4">
        <v>402</v>
      </c>
      <c r="B15" s="4" t="s">
        <v>420</v>
      </c>
      <c r="C15" s="3" t="s">
        <v>411</v>
      </c>
      <c r="D15" s="3">
        <f>COUNTIF(Resultater!$E$3:$E$984,Data!A15)</f>
        <v>6</v>
      </c>
    </row>
    <row r="16" spans="1:7" x14ac:dyDescent="0.25">
      <c r="A16" s="4">
        <v>403</v>
      </c>
      <c r="B16" s="4" t="s">
        <v>420</v>
      </c>
      <c r="C16" s="3" t="s">
        <v>412</v>
      </c>
      <c r="D16" s="3">
        <f>COUNTIF(Resultater!$E$3:$E$984,Data!A16)</f>
        <v>2</v>
      </c>
    </row>
    <row r="17" spans="1:4" x14ac:dyDescent="0.25">
      <c r="A17" s="4">
        <v>404</v>
      </c>
      <c r="B17" s="4" t="s">
        <v>420</v>
      </c>
      <c r="C17" s="3" t="s">
        <v>413</v>
      </c>
      <c r="D17" s="3">
        <f>COUNTIF(Resultater!$E$3:$E$984,Data!A17)</f>
        <v>2</v>
      </c>
    </row>
    <row r="18" spans="1:4" x14ac:dyDescent="0.25">
      <c r="A18" s="4">
        <v>501</v>
      </c>
      <c r="B18" s="4" t="s">
        <v>421</v>
      </c>
      <c r="C18" s="3" t="s">
        <v>409</v>
      </c>
      <c r="D18" s="3">
        <f>COUNTIF(Resultater!$E$3:$E$984,Data!A18)</f>
        <v>10</v>
      </c>
    </row>
    <row r="19" spans="1:4" x14ac:dyDescent="0.25">
      <c r="A19" s="4">
        <v>502</v>
      </c>
      <c r="B19" s="4" t="s">
        <v>421</v>
      </c>
      <c r="C19" s="3" t="s">
        <v>411</v>
      </c>
      <c r="D19" s="3">
        <f>COUNTIF(Resultater!$E$3:$E$984,Data!A19)</f>
        <v>7</v>
      </c>
    </row>
    <row r="20" spans="1:4" x14ac:dyDescent="0.25">
      <c r="A20" s="4">
        <v>503</v>
      </c>
      <c r="B20" s="4" t="s">
        <v>421</v>
      </c>
      <c r="C20" s="3" t="s">
        <v>412</v>
      </c>
      <c r="D20" s="3">
        <f>COUNTIF(Resultater!$E$3:$E$984,Data!A20)</f>
        <v>7</v>
      </c>
    </row>
    <row r="21" spans="1:4" x14ac:dyDescent="0.25">
      <c r="A21" s="4">
        <v>504</v>
      </c>
      <c r="B21" s="4" t="s">
        <v>421</v>
      </c>
      <c r="C21" s="3" t="s">
        <v>413</v>
      </c>
      <c r="D21" s="3">
        <f>COUNTIF(Resultater!$E$3:$E$984,Data!A21)</f>
        <v>3</v>
      </c>
    </row>
    <row r="22" spans="1:4" x14ac:dyDescent="0.25">
      <c r="A22" s="4">
        <v>601</v>
      </c>
      <c r="B22" s="4" t="s">
        <v>422</v>
      </c>
      <c r="C22" s="3" t="s">
        <v>409</v>
      </c>
      <c r="D22" s="3">
        <f>COUNTIF(Resultater!$E$3:$E$984,Data!A22)</f>
        <v>23</v>
      </c>
    </row>
    <row r="23" spans="1:4" x14ac:dyDescent="0.25">
      <c r="A23" s="4">
        <v>602</v>
      </c>
      <c r="B23" s="4" t="s">
        <v>422</v>
      </c>
      <c r="C23" s="3" t="s">
        <v>411</v>
      </c>
      <c r="D23" s="3">
        <f>COUNTIF(Resultater!$E$3:$E$984,Data!A23)</f>
        <v>9</v>
      </c>
    </row>
    <row r="24" spans="1:4" x14ac:dyDescent="0.25">
      <c r="A24" s="4">
        <v>603</v>
      </c>
      <c r="B24" s="4" t="s">
        <v>422</v>
      </c>
      <c r="C24" s="3" t="s">
        <v>412</v>
      </c>
      <c r="D24" s="3">
        <f>COUNTIF(Resultater!$E$3:$E$984,Data!A24)</f>
        <v>13</v>
      </c>
    </row>
    <row r="25" spans="1:4" x14ac:dyDescent="0.25">
      <c r="A25" s="4">
        <v>604</v>
      </c>
      <c r="B25" s="4" t="s">
        <v>422</v>
      </c>
      <c r="C25" s="3" t="s">
        <v>413</v>
      </c>
      <c r="D25" s="3">
        <f>COUNTIF(Resultater!$E$3:$E$984,Data!A25)</f>
        <v>3</v>
      </c>
    </row>
    <row r="26" spans="1:4" x14ac:dyDescent="0.25">
      <c r="A26" s="4">
        <v>701</v>
      </c>
      <c r="B26" s="4" t="s">
        <v>423</v>
      </c>
      <c r="C26" s="3" t="s">
        <v>424</v>
      </c>
      <c r="D26" s="3">
        <f>COUNTIF(Resultater!$E$3:$E$984,Data!A26)</f>
        <v>0</v>
      </c>
    </row>
    <row r="27" spans="1:4" x14ac:dyDescent="0.25">
      <c r="C27" s="8" t="s">
        <v>425</v>
      </c>
      <c r="D27" s="8">
        <f>SUM(D2:D26)</f>
        <v>140</v>
      </c>
    </row>
    <row r="54" spans="2:3" x14ac:dyDescent="0.25">
      <c r="B54" s="6" t="s">
        <v>426</v>
      </c>
    </row>
    <row r="56" spans="2:3" x14ac:dyDescent="0.25">
      <c r="B56" s="6" t="s">
        <v>427</v>
      </c>
    </row>
    <row r="57" spans="2:3" x14ac:dyDescent="0.25">
      <c r="B57" s="3" t="s">
        <v>428</v>
      </c>
      <c r="C57" s="3">
        <v>10</v>
      </c>
    </row>
    <row r="58" spans="2:3" x14ac:dyDescent="0.25">
      <c r="B58" s="3" t="s">
        <v>429</v>
      </c>
      <c r="C58" s="3">
        <v>7</v>
      </c>
    </row>
    <row r="59" spans="2:3" x14ac:dyDescent="0.25">
      <c r="B59" s="3" t="s">
        <v>430</v>
      </c>
      <c r="C59" s="3">
        <v>5</v>
      </c>
    </row>
    <row r="60" spans="2:3" x14ac:dyDescent="0.25">
      <c r="B60" s="3" t="s">
        <v>431</v>
      </c>
      <c r="C60" s="3">
        <v>6</v>
      </c>
    </row>
    <row r="61" spans="2:3" x14ac:dyDescent="0.25">
      <c r="B61" s="3" t="s">
        <v>432</v>
      </c>
      <c r="C61" s="3">
        <v>5</v>
      </c>
    </row>
    <row r="62" spans="2:3" x14ac:dyDescent="0.25">
      <c r="B62" s="3" t="s">
        <v>433</v>
      </c>
      <c r="C62" s="3">
        <v>4</v>
      </c>
    </row>
    <row r="63" spans="2:3" x14ac:dyDescent="0.25">
      <c r="B63" s="3" t="s">
        <v>434</v>
      </c>
      <c r="C63" s="3">
        <v>3</v>
      </c>
    </row>
    <row r="64" spans="2:3" x14ac:dyDescent="0.25">
      <c r="B64" s="3" t="s">
        <v>435</v>
      </c>
      <c r="C64" s="3">
        <v>2</v>
      </c>
    </row>
    <row r="65" spans="2:3" x14ac:dyDescent="0.25">
      <c r="B65" s="3" t="s">
        <v>436</v>
      </c>
      <c r="C65" s="3">
        <v>1</v>
      </c>
    </row>
    <row r="67" spans="2:3" x14ac:dyDescent="0.25">
      <c r="B67" s="6" t="s">
        <v>437</v>
      </c>
    </row>
    <row r="68" spans="2:3" x14ac:dyDescent="0.25">
      <c r="B68" s="3" t="s">
        <v>438</v>
      </c>
      <c r="C68" s="3">
        <v>7</v>
      </c>
    </row>
    <row r="69" spans="2:3" x14ac:dyDescent="0.25">
      <c r="B69" s="3" t="s">
        <v>439</v>
      </c>
      <c r="C69" s="3">
        <v>5</v>
      </c>
    </row>
    <row r="72" spans="2:3" x14ac:dyDescent="0.25">
      <c r="B72" s="6" t="s">
        <v>440</v>
      </c>
    </row>
    <row r="73" spans="2:3" x14ac:dyDescent="0.25">
      <c r="B73" s="3" t="s">
        <v>441</v>
      </c>
      <c r="C73" s="3">
        <v>8</v>
      </c>
    </row>
    <row r="74" spans="2:3" x14ac:dyDescent="0.25">
      <c r="B74" s="3" t="s">
        <v>442</v>
      </c>
      <c r="C74" s="3">
        <v>8</v>
      </c>
    </row>
  </sheetData>
  <dataValidations count="1">
    <dataValidation allowBlank="1" showInputMessage="1" showErrorMessage="1" sqref="B57:C65" xr:uid="{E169EB4C-4C56-4DC5-98F2-4298A8E53914}"/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Resultater</vt:lpstr>
      <vt:lpstr>Data</vt:lpstr>
      <vt:lpstr>Resultater!Klassenumre</vt:lpstr>
      <vt:lpstr>Resultater!Utskriftsområde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Bjørn Brændshøi</dc:creator>
  <cp:keywords/>
  <dc:description/>
  <cp:lastModifiedBy>Bjørn Brændshøi</cp:lastModifiedBy>
  <cp:revision/>
  <dcterms:created xsi:type="dcterms:W3CDTF">2018-09-06T08:10:38Z</dcterms:created>
  <dcterms:modified xsi:type="dcterms:W3CDTF">2024-10-14T19:10:56Z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768ce0-ceaf-4778-8ab1-e65d26fe9939_Enabled">
    <vt:lpwstr>true</vt:lpwstr>
  </property>
  <property fmtid="{D5CDD505-2E9C-101B-9397-08002B2CF9AE}" pid="3" name="MSIP_Label_06768ce0-ceaf-4778-8ab1-e65d26fe9939_SetDate">
    <vt:lpwstr>2023-07-16T19:20:34Z</vt:lpwstr>
  </property>
  <property fmtid="{D5CDD505-2E9C-101B-9397-08002B2CF9AE}" pid="4" name="MSIP_Label_06768ce0-ceaf-4778-8ab1-e65d26fe9939_Method">
    <vt:lpwstr>Standard</vt:lpwstr>
  </property>
  <property fmtid="{D5CDD505-2E9C-101B-9397-08002B2CF9AE}" pid="5" name="MSIP_Label_06768ce0-ceaf-4778-8ab1-e65d26fe9939_Name">
    <vt:lpwstr>Begrenset - PROD</vt:lpwstr>
  </property>
  <property fmtid="{D5CDD505-2E9C-101B-9397-08002B2CF9AE}" pid="6" name="MSIP_Label_06768ce0-ceaf-4778-8ab1-e65d26fe9939_SiteId">
    <vt:lpwstr>3d50ddd4-00a1-4ab7-9788-decf14a8728f</vt:lpwstr>
  </property>
  <property fmtid="{D5CDD505-2E9C-101B-9397-08002B2CF9AE}" pid="7" name="MSIP_Label_06768ce0-ceaf-4778-8ab1-e65d26fe9939_ActionId">
    <vt:lpwstr>dea62929-40c7-4d08-a27e-3f17254c9bbd</vt:lpwstr>
  </property>
  <property fmtid="{D5CDD505-2E9C-101B-9397-08002B2CF9AE}" pid="8" name="MSIP_Label_06768ce0-ceaf-4778-8ab1-e65d26fe9939_ContentBits">
    <vt:lpwstr>0</vt:lpwstr>
  </property>
  <property fmtid="{D5CDD505-2E9C-101B-9397-08002B2CF9AE}" pid="9" name="MSIP_Label_fd05046c-7758-4c69-bef0-f1b8587ca14e_Enabled">
    <vt:lpwstr>true</vt:lpwstr>
  </property>
  <property fmtid="{D5CDD505-2E9C-101B-9397-08002B2CF9AE}" pid="10" name="MSIP_Label_fd05046c-7758-4c69-bef0-f1b8587ca14e_SetDate">
    <vt:lpwstr>2024-10-11T14:51:37Z</vt:lpwstr>
  </property>
  <property fmtid="{D5CDD505-2E9C-101B-9397-08002B2CF9AE}" pid="11" name="MSIP_Label_fd05046c-7758-4c69-bef0-f1b8587ca14e_Method">
    <vt:lpwstr>Standard</vt:lpwstr>
  </property>
  <property fmtid="{D5CDD505-2E9C-101B-9397-08002B2CF9AE}" pid="12" name="MSIP_Label_fd05046c-7758-4c69-bef0-f1b8587ca14e_Name">
    <vt:lpwstr>Intern</vt:lpwstr>
  </property>
  <property fmtid="{D5CDD505-2E9C-101B-9397-08002B2CF9AE}" pid="13" name="MSIP_Label_fd05046c-7758-4c69-bef0-f1b8587ca14e_SiteId">
    <vt:lpwstr>4d6d8a90-10fd-4f78-8fc1-5e28844e0292</vt:lpwstr>
  </property>
  <property fmtid="{D5CDD505-2E9C-101B-9397-08002B2CF9AE}" pid="14" name="MSIP_Label_fd05046c-7758-4c69-bef0-f1b8587ca14e_ActionId">
    <vt:lpwstr>ba87adee-6db5-424f-be84-285d1826c8ec</vt:lpwstr>
  </property>
  <property fmtid="{D5CDD505-2E9C-101B-9397-08002B2CF9AE}" pid="15" name="MSIP_Label_fd05046c-7758-4c69-bef0-f1b8587ca14e_ContentBits">
    <vt:lpwstr>0</vt:lpwstr>
  </property>
</Properties>
</file>